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/>
  <mc:AlternateContent xmlns:mc="http://schemas.openxmlformats.org/markup-compatibility/2006">
    <mc:Choice Requires="x15">
      <x15ac:absPath xmlns:x15ac="http://schemas.microsoft.com/office/spreadsheetml/2010/11/ac" url="C:\00 Pracovní\Viktor Tuček\Gymnázium Příbram\02 Odevzdání\"/>
    </mc:Choice>
  </mc:AlternateContent>
  <xr:revisionPtr revIDLastSave="0" documentId="13_ncr:1_{D2F0758C-182A-4514-B9F7-9517536DEA1C}" xr6:coauthVersionLast="47" xr6:coauthVersionMax="47" xr10:uidLastSave="{00000000-0000-0000-0000-000000000000}"/>
  <bookViews>
    <workbookView xWindow="-1830" yWindow="-16320" windowWidth="29040" windowHeight="15840" xr2:uid="{00000000-000D-0000-FFFF-FFFF00000000}"/>
  </bookViews>
  <sheets>
    <sheet name="Krycí list" sheetId="12" r:id="rId1"/>
    <sheet name="Rekapitulace stavby" sheetId="1" r:id="rId2"/>
    <sheet name="SO 01 - Stavební a konstr..." sheetId="2" r:id="rId3"/>
    <sheet name="SO 02.1 - Stavební a kons..." sheetId="3" r:id="rId4"/>
    <sheet name="SO 02.2 - Stavební a kons..." sheetId="4" r:id="rId5"/>
    <sheet name="SO 03 - Kanalizace, voda" sheetId="5" r:id="rId6"/>
    <sheet name="SO 04 - Ústřední topení" sheetId="6" r:id="rId7"/>
    <sheet name="SO 05 - Větrání a klimati..." sheetId="7" r:id="rId8"/>
    <sheet name="SO 06 - Silnoproud" sheetId="8" r:id="rId9"/>
    <sheet name="SO 07 - Fotovoltaika (FVE)" sheetId="9" r:id="rId10"/>
    <sheet name="SO 08 - Slaboproud a sděl..." sheetId="10" r:id="rId11"/>
    <sheet name="OST - Ostatní a vedlejší ..." sheetId="11" r:id="rId12"/>
  </sheets>
  <definedNames>
    <definedName name="_xlnm._FilterDatabase" localSheetId="11" hidden="1">'OST - Ostatní a vedlejší ...'!$C$116:$K$121</definedName>
    <definedName name="_xlnm._FilterDatabase" localSheetId="2" hidden="1">'SO 01 - Stavební a konstr...'!$C$125:$K$335</definedName>
    <definedName name="_xlnm._FilterDatabase" localSheetId="3" hidden="1">'SO 02.1 - Stavební a kons...'!$C$135:$K$600</definedName>
    <definedName name="_xlnm._FilterDatabase" localSheetId="4" hidden="1">'SO 02.2 - Stavební a kons...'!$C$117:$K$122</definedName>
    <definedName name="_xlnm._FilterDatabase" localSheetId="5" hidden="1">'SO 03 - Kanalizace, voda'!$C$116:$K$119</definedName>
    <definedName name="_xlnm._FilterDatabase" localSheetId="6" hidden="1">'SO 04 - Ústřední topení'!$C$116:$K$119</definedName>
    <definedName name="_xlnm._FilterDatabase" localSheetId="7" hidden="1">'SO 05 - Větrání a klimati...'!$C$116:$K$119</definedName>
    <definedName name="_xlnm._FilterDatabase" localSheetId="8" hidden="1">'SO 06 - Silnoproud'!$C$116:$K$119</definedName>
    <definedName name="_xlnm._FilterDatabase" localSheetId="9" hidden="1">'SO 07 - Fotovoltaika (FVE)'!$C$116:$K$119</definedName>
    <definedName name="_xlnm._FilterDatabase" localSheetId="10" hidden="1">'SO 08 - Slaboproud a sděl...'!$C$116:$K$119</definedName>
    <definedName name="_xlnm.Print_Titles" localSheetId="11">'OST - Ostatní a vedlejší ...'!$116:$116</definedName>
    <definedName name="_xlnm.Print_Titles" localSheetId="1">'Rekapitulace stavby'!$92:$92</definedName>
    <definedName name="_xlnm.Print_Titles" localSheetId="2">'SO 01 - Stavební a konstr...'!$125:$125</definedName>
    <definedName name="_xlnm.Print_Titles" localSheetId="3">'SO 02.1 - Stavební a kons...'!$135:$135</definedName>
    <definedName name="_xlnm.Print_Titles" localSheetId="4">'SO 02.2 - Stavební a kons...'!$117:$117</definedName>
    <definedName name="_xlnm.Print_Titles" localSheetId="5">'SO 03 - Kanalizace, voda'!$116:$116</definedName>
    <definedName name="_xlnm.Print_Titles" localSheetId="6">'SO 04 - Ústřední topení'!$116:$116</definedName>
    <definedName name="_xlnm.Print_Titles" localSheetId="7">'SO 05 - Větrání a klimati...'!$116:$116</definedName>
    <definedName name="_xlnm.Print_Titles" localSheetId="8">'SO 06 - Silnoproud'!$116:$116</definedName>
    <definedName name="_xlnm.Print_Titles" localSheetId="9">'SO 07 - Fotovoltaika (FVE)'!$116:$116</definedName>
    <definedName name="_xlnm.Print_Titles" localSheetId="10">'SO 08 - Slaboproud a sděl...'!$116:$116</definedName>
    <definedName name="_xlnm.Print_Area" localSheetId="0">'Krycí list'!$A$1:$N$61</definedName>
    <definedName name="_xlnm.Print_Area" localSheetId="11">'OST - Ostatní a vedlejší ...'!$C$4:$J$76,'OST - Ostatní a vedlejší ...'!$C$82:$J$98,'OST - Ostatní a vedlejší ...'!$C$104:$K$121</definedName>
    <definedName name="_xlnm.Print_Area" localSheetId="1">'Rekapitulace stavby'!$D$4:$AO$76,'Rekapitulace stavby'!$C$82:$AQ$105</definedName>
    <definedName name="_xlnm.Print_Area" localSheetId="2">'SO 01 - Stavební a konstr...'!$C$4:$J$76,'SO 01 - Stavební a konstr...'!$C$82:$J$107,'SO 01 - Stavební a konstr...'!$C$113:$K$335</definedName>
    <definedName name="_xlnm.Print_Area" localSheetId="3">'SO 02.1 - Stavební a kons...'!$C$4:$J$76,'SO 02.1 - Stavební a kons...'!$C$82:$J$117,'SO 02.1 - Stavební a kons...'!$C$123:$K$600</definedName>
    <definedName name="_xlnm.Print_Area" localSheetId="4">'SO 02.2 - Stavební a kons...'!$C$4:$J$76,'SO 02.2 - Stavební a kons...'!$C$82:$J$99,'SO 02.2 - Stavební a kons...'!$C$105:$K$122</definedName>
    <definedName name="_xlnm.Print_Area" localSheetId="5">'SO 03 - Kanalizace, voda'!$C$4:$J$76,'SO 03 - Kanalizace, voda'!$C$82:$J$98,'SO 03 - Kanalizace, voda'!$C$104:$K$119</definedName>
    <definedName name="_xlnm.Print_Area" localSheetId="6">'SO 04 - Ústřední topení'!$C$4:$J$76,'SO 04 - Ústřední topení'!$C$82:$J$98,'SO 04 - Ústřední topení'!$C$104:$K$119</definedName>
    <definedName name="_xlnm.Print_Area" localSheetId="7">'SO 05 - Větrání a klimati...'!$C$4:$J$76,'SO 05 - Větrání a klimati...'!$C$82:$J$98,'SO 05 - Větrání a klimati...'!$C$104:$K$119</definedName>
    <definedName name="_xlnm.Print_Area" localSheetId="8">'SO 06 - Silnoproud'!$C$4:$J$76,'SO 06 - Silnoproud'!$C$82:$J$98,'SO 06 - Silnoproud'!$C$104:$K$119</definedName>
    <definedName name="_xlnm.Print_Area" localSheetId="9">'SO 07 - Fotovoltaika (FVE)'!$C$4:$J$76,'SO 07 - Fotovoltaika (FVE)'!$C$82:$J$98,'SO 07 - Fotovoltaika (FVE)'!$C$104:$K$119</definedName>
    <definedName name="_xlnm.Print_Area" localSheetId="10">'SO 08 - Slaboproud a sděl...'!$C$4:$J$76,'SO 08 - Slaboproud a sděl...'!$C$82:$J$98,'SO 08 - Slaboproud a sděl...'!$C$104:$K$119</definedName>
  </definedNames>
  <calcPr calcId="181029"/>
</workbook>
</file>

<file path=xl/calcChain.xml><?xml version="1.0" encoding="utf-8"?>
<calcChain xmlns="http://schemas.openxmlformats.org/spreadsheetml/2006/main">
  <c r="J37" i="11" l="1"/>
  <c r="J36" i="11"/>
  <c r="AY104" i="1"/>
  <c r="J35" i="11"/>
  <c r="AX104" i="1" s="1"/>
  <c r="BI121" i="11"/>
  <c r="BH121" i="11"/>
  <c r="BG121" i="11"/>
  <c r="BF121" i="11"/>
  <c r="T121" i="11"/>
  <c r="R121" i="11"/>
  <c r="P121" i="11"/>
  <c r="BI120" i="11"/>
  <c r="BH120" i="11"/>
  <c r="BG120" i="11"/>
  <c r="BF120" i="11"/>
  <c r="T120" i="11"/>
  <c r="R120" i="11"/>
  <c r="P120" i="11"/>
  <c r="BI119" i="11"/>
  <c r="BH119" i="11"/>
  <c r="BG119" i="11"/>
  <c r="BF119" i="11"/>
  <c r="T119" i="11"/>
  <c r="R119" i="11"/>
  <c r="P119" i="11"/>
  <c r="J114" i="11"/>
  <c r="J113" i="11"/>
  <c r="F113" i="11"/>
  <c r="F111" i="11"/>
  <c r="E109" i="11"/>
  <c r="J92" i="11"/>
  <c r="J91" i="11"/>
  <c r="F91" i="11"/>
  <c r="F89" i="11"/>
  <c r="E87" i="11"/>
  <c r="J18" i="11"/>
  <c r="E18" i="11"/>
  <c r="F114" i="11" s="1"/>
  <c r="J17" i="11"/>
  <c r="J12" i="11"/>
  <c r="J111" i="11"/>
  <c r="E7" i="11"/>
  <c r="E85" i="11" s="1"/>
  <c r="J37" i="10"/>
  <c r="J36" i="10"/>
  <c r="AY103" i="1" s="1"/>
  <c r="J35" i="10"/>
  <c r="AX103" i="1"/>
  <c r="BI119" i="10"/>
  <c r="BH119" i="10"/>
  <c r="BG119" i="10"/>
  <c r="BF119" i="10"/>
  <c r="T119" i="10"/>
  <c r="T118" i="10" s="1"/>
  <c r="T117" i="10" s="1"/>
  <c r="R119" i="10"/>
  <c r="R118" i="10"/>
  <c r="R117" i="10"/>
  <c r="P119" i="10"/>
  <c r="P118" i="10" s="1"/>
  <c r="P117" i="10" s="1"/>
  <c r="AU103" i="1" s="1"/>
  <c r="J114" i="10"/>
  <c r="J113" i="10"/>
  <c r="F113" i="10"/>
  <c r="F111" i="10"/>
  <c r="E109" i="10"/>
  <c r="J92" i="10"/>
  <c r="J91" i="10"/>
  <c r="F91" i="10"/>
  <c r="F89" i="10"/>
  <c r="E87" i="10"/>
  <c r="J18" i="10"/>
  <c r="E18" i="10"/>
  <c r="F114" i="10" s="1"/>
  <c r="J17" i="10"/>
  <c r="J12" i="10"/>
  <c r="J111" i="10" s="1"/>
  <c r="E7" i="10"/>
  <c r="E107" i="10"/>
  <c r="J37" i="9"/>
  <c r="J36" i="9"/>
  <c r="AY102" i="1" s="1"/>
  <c r="J35" i="9"/>
  <c r="AX102" i="1"/>
  <c r="BI119" i="9"/>
  <c r="BH119" i="9"/>
  <c r="BG119" i="9"/>
  <c r="BF119" i="9"/>
  <c r="J34" i="9" s="1"/>
  <c r="AW102" i="1" s="1"/>
  <c r="T119" i="9"/>
  <c r="T118" i="9" s="1"/>
  <c r="T117" i="9" s="1"/>
  <c r="R119" i="9"/>
  <c r="R118" i="9"/>
  <c r="R117" i="9" s="1"/>
  <c r="P119" i="9"/>
  <c r="P118" i="9"/>
  <c r="P117" i="9"/>
  <c r="AU102" i="1" s="1"/>
  <c r="J114" i="9"/>
  <c r="J113" i="9"/>
  <c r="F113" i="9"/>
  <c r="F111" i="9"/>
  <c r="E109" i="9"/>
  <c r="J92" i="9"/>
  <c r="J91" i="9"/>
  <c r="F91" i="9"/>
  <c r="F89" i="9"/>
  <c r="E87" i="9"/>
  <c r="J18" i="9"/>
  <c r="E18" i="9"/>
  <c r="F114" i="9"/>
  <c r="J17" i="9"/>
  <c r="J12" i="9"/>
  <c r="J111" i="9" s="1"/>
  <c r="E7" i="9"/>
  <c r="E107" i="9" s="1"/>
  <c r="J37" i="8"/>
  <c r="J36" i="8"/>
  <c r="AY101" i="1"/>
  <c r="J35" i="8"/>
  <c r="AX101" i="1"/>
  <c r="BI119" i="8"/>
  <c r="BH119" i="8"/>
  <c r="BG119" i="8"/>
  <c r="BF119" i="8"/>
  <c r="T119" i="8"/>
  <c r="T118" i="8"/>
  <c r="T117" i="8"/>
  <c r="R119" i="8"/>
  <c r="R118" i="8" s="1"/>
  <c r="R117" i="8" s="1"/>
  <c r="P119" i="8"/>
  <c r="P118" i="8"/>
  <c r="P117" i="8" s="1"/>
  <c r="AU101" i="1" s="1"/>
  <c r="J114" i="8"/>
  <c r="J113" i="8"/>
  <c r="F113" i="8"/>
  <c r="F111" i="8"/>
  <c r="E109" i="8"/>
  <c r="J92" i="8"/>
  <c r="J91" i="8"/>
  <c r="F91" i="8"/>
  <c r="F89" i="8"/>
  <c r="E87" i="8"/>
  <c r="J18" i="8"/>
  <c r="E18" i="8"/>
  <c r="F92" i="8"/>
  <c r="J17" i="8"/>
  <c r="J12" i="8"/>
  <c r="J111" i="8"/>
  <c r="E7" i="8"/>
  <c r="E85" i="8"/>
  <c r="J37" i="7"/>
  <c r="J36" i="7"/>
  <c r="AY100" i="1"/>
  <c r="J35" i="7"/>
  <c r="AX100" i="1"/>
  <c r="BI119" i="7"/>
  <c r="BH119" i="7"/>
  <c r="BG119" i="7"/>
  <c r="BF119" i="7"/>
  <c r="T119" i="7"/>
  <c r="T118" i="7"/>
  <c r="T117" i="7"/>
  <c r="R119" i="7"/>
  <c r="R118" i="7" s="1"/>
  <c r="R117" i="7" s="1"/>
  <c r="P119" i="7"/>
  <c r="P118" i="7" s="1"/>
  <c r="P117" i="7" s="1"/>
  <c r="AU100" i="1" s="1"/>
  <c r="J114" i="7"/>
  <c r="J113" i="7"/>
  <c r="F113" i="7"/>
  <c r="F111" i="7"/>
  <c r="E109" i="7"/>
  <c r="J92" i="7"/>
  <c r="J91" i="7"/>
  <c r="F91" i="7"/>
  <c r="F89" i="7"/>
  <c r="E87" i="7"/>
  <c r="J18" i="7"/>
  <c r="E18" i="7"/>
  <c r="F92" i="7"/>
  <c r="J17" i="7"/>
  <c r="J12" i="7"/>
  <c r="J89" i="7"/>
  <c r="E7" i="7"/>
  <c r="E85" i="7" s="1"/>
  <c r="J37" i="6"/>
  <c r="J36" i="6"/>
  <c r="AY99" i="1"/>
  <c r="J35" i="6"/>
  <c r="AX99" i="1"/>
  <c r="BI119" i="6"/>
  <c r="BH119" i="6"/>
  <c r="BG119" i="6"/>
  <c r="BF119" i="6"/>
  <c r="J34" i="6" s="1"/>
  <c r="AW99" i="1" s="1"/>
  <c r="T119" i="6"/>
  <c r="T118" i="6"/>
  <c r="T117" i="6" s="1"/>
  <c r="R119" i="6"/>
  <c r="R118" i="6"/>
  <c r="R117" i="6" s="1"/>
  <c r="P119" i="6"/>
  <c r="P118" i="6"/>
  <c r="P117" i="6"/>
  <c r="AU99" i="1"/>
  <c r="J114" i="6"/>
  <c r="J113" i="6"/>
  <c r="F113" i="6"/>
  <c r="F111" i="6"/>
  <c r="E109" i="6"/>
  <c r="J92" i="6"/>
  <c r="J91" i="6"/>
  <c r="F91" i="6"/>
  <c r="F89" i="6"/>
  <c r="E87" i="6"/>
  <c r="J18" i="6"/>
  <c r="E18" i="6"/>
  <c r="F114" i="6" s="1"/>
  <c r="J17" i="6"/>
  <c r="J12" i="6"/>
  <c r="J111" i="6"/>
  <c r="E7" i="6"/>
  <c r="E107" i="6"/>
  <c r="J37" i="5"/>
  <c r="J36" i="5"/>
  <c r="AY98" i="1"/>
  <c r="J35" i="5"/>
  <c r="AX98" i="1"/>
  <c r="BI119" i="5"/>
  <c r="F37" i="5" s="1"/>
  <c r="BD98" i="1" s="1"/>
  <c r="BH119" i="5"/>
  <c r="BG119" i="5"/>
  <c r="BF119" i="5"/>
  <c r="T119" i="5"/>
  <c r="T118" i="5"/>
  <c r="T117" i="5"/>
  <c r="R119" i="5"/>
  <c r="R118" i="5"/>
  <c r="R117" i="5" s="1"/>
  <c r="P119" i="5"/>
  <c r="P118" i="5"/>
  <c r="P117" i="5" s="1"/>
  <c r="AU98" i="1" s="1"/>
  <c r="J114" i="5"/>
  <c r="J113" i="5"/>
  <c r="F113" i="5"/>
  <c r="F111" i="5"/>
  <c r="E109" i="5"/>
  <c r="J92" i="5"/>
  <c r="J91" i="5"/>
  <c r="F91" i="5"/>
  <c r="F89" i="5"/>
  <c r="E87" i="5"/>
  <c r="J18" i="5"/>
  <c r="E18" i="5"/>
  <c r="F114" i="5" s="1"/>
  <c r="J17" i="5"/>
  <c r="J12" i="5"/>
  <c r="J111" i="5"/>
  <c r="E7" i="5"/>
  <c r="E85" i="5"/>
  <c r="J37" i="4"/>
  <c r="J36" i="4"/>
  <c r="AY97" i="1"/>
  <c r="J35" i="4"/>
  <c r="AX97" i="1" s="1"/>
  <c r="BI122" i="4"/>
  <c r="BH122" i="4"/>
  <c r="BG122" i="4"/>
  <c r="BF122" i="4"/>
  <c r="T122" i="4"/>
  <c r="R122" i="4"/>
  <c r="P122" i="4"/>
  <c r="BI121" i="4"/>
  <c r="BH121" i="4"/>
  <c r="BG121" i="4"/>
  <c r="BF121" i="4"/>
  <c r="T121" i="4"/>
  <c r="R121" i="4"/>
  <c r="P121" i="4"/>
  <c r="J115" i="4"/>
  <c r="J114" i="4"/>
  <c r="F114" i="4"/>
  <c r="F112" i="4"/>
  <c r="E110" i="4"/>
  <c r="J92" i="4"/>
  <c r="J91" i="4"/>
  <c r="F91" i="4"/>
  <c r="F89" i="4"/>
  <c r="E87" i="4"/>
  <c r="J18" i="4"/>
  <c r="E18" i="4"/>
  <c r="F115" i="4"/>
  <c r="J17" i="4"/>
  <c r="J12" i="4"/>
  <c r="J89" i="4" s="1"/>
  <c r="E7" i="4"/>
  <c r="E85" i="4" s="1"/>
  <c r="T585" i="3"/>
  <c r="R585" i="3"/>
  <c r="P585" i="3"/>
  <c r="BK585" i="3"/>
  <c r="J585" i="3" s="1"/>
  <c r="J116" i="3" s="1"/>
  <c r="J37" i="3"/>
  <c r="J36" i="3"/>
  <c r="AY96" i="1"/>
  <c r="J35" i="3"/>
  <c r="AX96" i="1"/>
  <c r="BI593" i="3"/>
  <c r="BH593" i="3"/>
  <c r="BG593" i="3"/>
  <c r="BF593" i="3"/>
  <c r="T593" i="3"/>
  <c r="R593" i="3"/>
  <c r="P593" i="3"/>
  <c r="BI591" i="3"/>
  <c r="BH591" i="3"/>
  <c r="BG591" i="3"/>
  <c r="BF591" i="3"/>
  <c r="T591" i="3"/>
  <c r="R591" i="3"/>
  <c r="P591" i="3"/>
  <c r="BI586" i="3"/>
  <c r="BH586" i="3"/>
  <c r="BG586" i="3"/>
  <c r="BF586" i="3"/>
  <c r="T586" i="3"/>
  <c r="R586" i="3"/>
  <c r="P586" i="3"/>
  <c r="BI583" i="3"/>
  <c r="BH583" i="3"/>
  <c r="BG583" i="3"/>
  <c r="BF583" i="3"/>
  <c r="T583" i="3"/>
  <c r="R583" i="3"/>
  <c r="P583" i="3"/>
  <c r="BI581" i="3"/>
  <c r="BH581" i="3"/>
  <c r="BG581" i="3"/>
  <c r="BF581" i="3"/>
  <c r="T581" i="3"/>
  <c r="R581" i="3"/>
  <c r="P581" i="3"/>
  <c r="BI579" i="3"/>
  <c r="BH579" i="3"/>
  <c r="BG579" i="3"/>
  <c r="BF579" i="3"/>
  <c r="T579" i="3"/>
  <c r="R579" i="3"/>
  <c r="P579" i="3"/>
  <c r="BI569" i="3"/>
  <c r="BH569" i="3"/>
  <c r="BG569" i="3"/>
  <c r="BF569" i="3"/>
  <c r="T569" i="3"/>
  <c r="R569" i="3"/>
  <c r="P569" i="3"/>
  <c r="BI566" i="3"/>
  <c r="BH566" i="3"/>
  <c r="BG566" i="3"/>
  <c r="BF566" i="3"/>
  <c r="T566" i="3"/>
  <c r="R566" i="3"/>
  <c r="P566" i="3"/>
  <c r="BI563" i="3"/>
  <c r="BH563" i="3"/>
  <c r="BG563" i="3"/>
  <c r="BF563" i="3"/>
  <c r="T563" i="3"/>
  <c r="R563" i="3"/>
  <c r="P563" i="3"/>
  <c r="BI560" i="3"/>
  <c r="BH560" i="3"/>
  <c r="BG560" i="3"/>
  <c r="BF560" i="3"/>
  <c r="T560" i="3"/>
  <c r="R560" i="3"/>
  <c r="P560" i="3"/>
  <c r="BI547" i="3"/>
  <c r="BH547" i="3"/>
  <c r="BG547" i="3"/>
  <c r="BF547" i="3"/>
  <c r="T547" i="3"/>
  <c r="R547" i="3"/>
  <c r="P547" i="3"/>
  <c r="BI545" i="3"/>
  <c r="BH545" i="3"/>
  <c r="BG545" i="3"/>
  <c r="BF545" i="3"/>
  <c r="T545" i="3"/>
  <c r="R545" i="3"/>
  <c r="P545" i="3"/>
  <c r="BI533" i="3"/>
  <c r="BH533" i="3"/>
  <c r="BG533" i="3"/>
  <c r="BF533" i="3"/>
  <c r="T533" i="3"/>
  <c r="R533" i="3"/>
  <c r="P533" i="3"/>
  <c r="BI530" i="3"/>
  <c r="BH530" i="3"/>
  <c r="BG530" i="3"/>
  <c r="BF530" i="3"/>
  <c r="T530" i="3"/>
  <c r="R530" i="3"/>
  <c r="P530" i="3"/>
  <c r="BI528" i="3"/>
  <c r="BH528" i="3"/>
  <c r="BG528" i="3"/>
  <c r="BF528" i="3"/>
  <c r="T528" i="3"/>
  <c r="R528" i="3"/>
  <c r="P528" i="3"/>
  <c r="BI526" i="3"/>
  <c r="BH526" i="3"/>
  <c r="BG526" i="3"/>
  <c r="BF526" i="3"/>
  <c r="T526" i="3"/>
  <c r="R526" i="3"/>
  <c r="P526" i="3"/>
  <c r="BI524" i="3"/>
  <c r="BH524" i="3"/>
  <c r="BG524" i="3"/>
  <c r="BF524" i="3"/>
  <c r="T524" i="3"/>
  <c r="R524" i="3"/>
  <c r="P524" i="3"/>
  <c r="BI521" i="3"/>
  <c r="BH521" i="3"/>
  <c r="BG521" i="3"/>
  <c r="BF521" i="3"/>
  <c r="T521" i="3"/>
  <c r="R521" i="3"/>
  <c r="P521" i="3"/>
  <c r="BI519" i="3"/>
  <c r="BH519" i="3"/>
  <c r="BG519" i="3"/>
  <c r="BF519" i="3"/>
  <c r="T519" i="3"/>
  <c r="R519" i="3"/>
  <c r="P519" i="3"/>
  <c r="BI517" i="3"/>
  <c r="BH517" i="3"/>
  <c r="BG517" i="3"/>
  <c r="BF517" i="3"/>
  <c r="T517" i="3"/>
  <c r="R517" i="3"/>
  <c r="P517" i="3"/>
  <c r="BI512" i="3"/>
  <c r="BH512" i="3"/>
  <c r="BG512" i="3"/>
  <c r="BF512" i="3"/>
  <c r="T512" i="3"/>
  <c r="R512" i="3"/>
  <c r="P512" i="3"/>
  <c r="BI509" i="3"/>
  <c r="BH509" i="3"/>
  <c r="BG509" i="3"/>
  <c r="BF509" i="3"/>
  <c r="T509" i="3"/>
  <c r="R509" i="3"/>
  <c r="P509" i="3"/>
  <c r="BI507" i="3"/>
  <c r="BH507" i="3"/>
  <c r="BG507" i="3"/>
  <c r="BF507" i="3"/>
  <c r="T507" i="3"/>
  <c r="R507" i="3"/>
  <c r="P507" i="3"/>
  <c r="BI504" i="3"/>
  <c r="BH504" i="3"/>
  <c r="BG504" i="3"/>
  <c r="BF504" i="3"/>
  <c r="T504" i="3"/>
  <c r="R504" i="3"/>
  <c r="P504" i="3"/>
  <c r="BI502" i="3"/>
  <c r="BH502" i="3"/>
  <c r="BG502" i="3"/>
  <c r="BF502" i="3"/>
  <c r="T502" i="3"/>
  <c r="R502" i="3"/>
  <c r="P502" i="3"/>
  <c r="BI497" i="3"/>
  <c r="BH497" i="3"/>
  <c r="BG497" i="3"/>
  <c r="BF497" i="3"/>
  <c r="T497" i="3"/>
  <c r="R497" i="3"/>
  <c r="P497" i="3"/>
  <c r="BI494" i="3"/>
  <c r="BH494" i="3"/>
  <c r="BG494" i="3"/>
  <c r="BF494" i="3"/>
  <c r="T494" i="3"/>
  <c r="R494" i="3"/>
  <c r="P494" i="3"/>
  <c r="BI492" i="3"/>
  <c r="BH492" i="3"/>
  <c r="BG492" i="3"/>
  <c r="BF492" i="3"/>
  <c r="T492" i="3"/>
  <c r="R492" i="3"/>
  <c r="P492" i="3"/>
  <c r="BI489" i="3"/>
  <c r="BH489" i="3"/>
  <c r="BG489" i="3"/>
  <c r="BF489" i="3"/>
  <c r="T489" i="3"/>
  <c r="R489" i="3"/>
  <c r="P489" i="3"/>
  <c r="BI487" i="3"/>
  <c r="BH487" i="3"/>
  <c r="BG487" i="3"/>
  <c r="BF487" i="3"/>
  <c r="T487" i="3"/>
  <c r="R487" i="3"/>
  <c r="P487" i="3"/>
  <c r="BI482" i="3"/>
  <c r="BH482" i="3"/>
  <c r="BG482" i="3"/>
  <c r="BF482" i="3"/>
  <c r="T482" i="3"/>
  <c r="R482" i="3"/>
  <c r="P482" i="3"/>
  <c r="BI479" i="3"/>
  <c r="BH479" i="3"/>
  <c r="BG479" i="3"/>
  <c r="BF479" i="3"/>
  <c r="T479" i="3"/>
  <c r="R479" i="3"/>
  <c r="P479" i="3"/>
  <c r="BI476" i="3"/>
  <c r="BH476" i="3"/>
  <c r="BG476" i="3"/>
  <c r="BF476" i="3"/>
  <c r="T476" i="3"/>
  <c r="R476" i="3"/>
  <c r="P476" i="3"/>
  <c r="BI473" i="3"/>
  <c r="BH473" i="3"/>
  <c r="BG473" i="3"/>
  <c r="BF473" i="3"/>
  <c r="T473" i="3"/>
  <c r="R473" i="3"/>
  <c r="P473" i="3"/>
  <c r="BI470" i="3"/>
  <c r="BH470" i="3"/>
  <c r="BG470" i="3"/>
  <c r="BF470" i="3"/>
  <c r="T470" i="3"/>
  <c r="R470" i="3"/>
  <c r="P470" i="3"/>
  <c r="BI467" i="3"/>
  <c r="BH467" i="3"/>
  <c r="BG467" i="3"/>
  <c r="BF467" i="3"/>
  <c r="T467" i="3"/>
  <c r="R467" i="3"/>
  <c r="P467" i="3"/>
  <c r="BI462" i="3"/>
  <c r="BH462" i="3"/>
  <c r="BG462" i="3"/>
  <c r="BF462" i="3"/>
  <c r="T462" i="3"/>
  <c r="R462" i="3"/>
  <c r="P462" i="3"/>
  <c r="BI458" i="3"/>
  <c r="BH458" i="3"/>
  <c r="BG458" i="3"/>
  <c r="BF458" i="3"/>
  <c r="T458" i="3"/>
  <c r="R458" i="3"/>
  <c r="P458" i="3"/>
  <c r="BI454" i="3"/>
  <c r="BH454" i="3"/>
  <c r="BG454" i="3"/>
  <c r="BF454" i="3"/>
  <c r="T454" i="3"/>
  <c r="R454" i="3"/>
  <c r="P454" i="3"/>
  <c r="BI450" i="3"/>
  <c r="BH450" i="3"/>
  <c r="BG450" i="3"/>
  <c r="BF450" i="3"/>
  <c r="T450" i="3"/>
  <c r="R450" i="3"/>
  <c r="P450" i="3"/>
  <c r="BI447" i="3"/>
  <c r="BH447" i="3"/>
  <c r="BG447" i="3"/>
  <c r="BF447" i="3"/>
  <c r="T447" i="3"/>
  <c r="R447" i="3"/>
  <c r="P447" i="3"/>
  <c r="BI446" i="3"/>
  <c r="BH446" i="3"/>
  <c r="BG446" i="3"/>
  <c r="BF446" i="3"/>
  <c r="T446" i="3"/>
  <c r="R446" i="3"/>
  <c r="P446" i="3"/>
  <c r="BI445" i="3"/>
  <c r="BH445" i="3"/>
  <c r="BG445" i="3"/>
  <c r="BF445" i="3"/>
  <c r="T445" i="3"/>
  <c r="R445" i="3"/>
  <c r="P445" i="3"/>
  <c r="BI442" i="3"/>
  <c r="BH442" i="3"/>
  <c r="BG442" i="3"/>
  <c r="BF442" i="3"/>
  <c r="T442" i="3"/>
  <c r="R442" i="3"/>
  <c r="P442" i="3"/>
  <c r="BI439" i="3"/>
  <c r="BH439" i="3"/>
  <c r="BG439" i="3"/>
  <c r="BF439" i="3"/>
  <c r="T439" i="3"/>
  <c r="R439" i="3"/>
  <c r="P439" i="3"/>
  <c r="BI436" i="3"/>
  <c r="BH436" i="3"/>
  <c r="BG436" i="3"/>
  <c r="BF436" i="3"/>
  <c r="T436" i="3"/>
  <c r="R436" i="3"/>
  <c r="P436" i="3"/>
  <c r="BI433" i="3"/>
  <c r="BH433" i="3"/>
  <c r="BG433" i="3"/>
  <c r="BF433" i="3"/>
  <c r="T433" i="3"/>
  <c r="R433" i="3"/>
  <c r="P433" i="3"/>
  <c r="BI430" i="3"/>
  <c r="BH430" i="3"/>
  <c r="BG430" i="3"/>
  <c r="BF430" i="3"/>
  <c r="T430" i="3"/>
  <c r="R430" i="3"/>
  <c r="P430" i="3"/>
  <c r="BI429" i="3"/>
  <c r="BH429" i="3"/>
  <c r="BG429" i="3"/>
  <c r="BF429" i="3"/>
  <c r="T429" i="3"/>
  <c r="R429" i="3"/>
  <c r="P429" i="3"/>
  <c r="BI426" i="3"/>
  <c r="BH426" i="3"/>
  <c r="BG426" i="3"/>
  <c r="BF426" i="3"/>
  <c r="T426" i="3"/>
  <c r="R426" i="3"/>
  <c r="P426" i="3"/>
  <c r="BI422" i="3"/>
  <c r="BH422" i="3"/>
  <c r="BG422" i="3"/>
  <c r="BF422" i="3"/>
  <c r="T422" i="3"/>
  <c r="R422" i="3"/>
  <c r="P422" i="3"/>
  <c r="BI420" i="3"/>
  <c r="BH420" i="3"/>
  <c r="BG420" i="3"/>
  <c r="BF420" i="3"/>
  <c r="T420" i="3"/>
  <c r="R420" i="3"/>
  <c r="P420" i="3"/>
  <c r="BI416" i="3"/>
  <c r="BH416" i="3"/>
  <c r="BG416" i="3"/>
  <c r="BF416" i="3"/>
  <c r="T416" i="3"/>
  <c r="R416" i="3"/>
  <c r="P416" i="3"/>
  <c r="BI410" i="3"/>
  <c r="BH410" i="3"/>
  <c r="BG410" i="3"/>
  <c r="BF410" i="3"/>
  <c r="T410" i="3"/>
  <c r="R410" i="3"/>
  <c r="P410" i="3"/>
  <c r="BI404" i="3"/>
  <c r="BH404" i="3"/>
  <c r="BG404" i="3"/>
  <c r="BF404" i="3"/>
  <c r="T404" i="3"/>
  <c r="R404" i="3"/>
  <c r="P404" i="3"/>
  <c r="BI401" i="3"/>
  <c r="BH401" i="3"/>
  <c r="BG401" i="3"/>
  <c r="BF401" i="3"/>
  <c r="T401" i="3"/>
  <c r="R401" i="3"/>
  <c r="P401" i="3"/>
  <c r="BI397" i="3"/>
  <c r="BH397" i="3"/>
  <c r="BG397" i="3"/>
  <c r="BF397" i="3"/>
  <c r="T397" i="3"/>
  <c r="R397" i="3"/>
  <c r="P397" i="3"/>
  <c r="BI392" i="3"/>
  <c r="BH392" i="3"/>
  <c r="BG392" i="3"/>
  <c r="BF392" i="3"/>
  <c r="T392" i="3"/>
  <c r="R392" i="3"/>
  <c r="P392" i="3"/>
  <c r="BI387" i="3"/>
  <c r="BH387" i="3"/>
  <c r="BG387" i="3"/>
  <c r="BF387" i="3"/>
  <c r="T387" i="3"/>
  <c r="R387" i="3"/>
  <c r="P387" i="3"/>
  <c r="BI382" i="3"/>
  <c r="BH382" i="3"/>
  <c r="BG382" i="3"/>
  <c r="BF382" i="3"/>
  <c r="T382" i="3"/>
  <c r="R382" i="3"/>
  <c r="P382" i="3"/>
  <c r="BI377" i="3"/>
  <c r="BH377" i="3"/>
  <c r="BG377" i="3"/>
  <c r="BF377" i="3"/>
  <c r="T377" i="3"/>
  <c r="R377" i="3"/>
  <c r="P377" i="3"/>
  <c r="BI372" i="3"/>
  <c r="BH372" i="3"/>
  <c r="BG372" i="3"/>
  <c r="BF372" i="3"/>
  <c r="T372" i="3"/>
  <c r="R372" i="3"/>
  <c r="P372" i="3"/>
  <c r="BI369" i="3"/>
  <c r="BH369" i="3"/>
  <c r="BG369" i="3"/>
  <c r="BF369" i="3"/>
  <c r="T369" i="3"/>
  <c r="R369" i="3"/>
  <c r="P369" i="3"/>
  <c r="BI367" i="3"/>
  <c r="BH367" i="3"/>
  <c r="BG367" i="3"/>
  <c r="BF367" i="3"/>
  <c r="T367" i="3"/>
  <c r="R367" i="3"/>
  <c r="P367" i="3"/>
  <c r="BI362" i="3"/>
  <c r="BH362" i="3"/>
  <c r="BG362" i="3"/>
  <c r="BF362" i="3"/>
  <c r="T362" i="3"/>
  <c r="R362" i="3"/>
  <c r="P362" i="3"/>
  <c r="BI358" i="3"/>
  <c r="BH358" i="3"/>
  <c r="BG358" i="3"/>
  <c r="BF358" i="3"/>
  <c r="T358" i="3"/>
  <c r="T357" i="3"/>
  <c r="R358" i="3"/>
  <c r="R357" i="3"/>
  <c r="P358" i="3"/>
  <c r="P357" i="3"/>
  <c r="BI353" i="3"/>
  <c r="BH353" i="3"/>
  <c r="BG353" i="3"/>
  <c r="BF353" i="3"/>
  <c r="T353" i="3"/>
  <c r="R353" i="3"/>
  <c r="P353" i="3"/>
  <c r="BI349" i="3"/>
  <c r="BH349" i="3"/>
  <c r="BG349" i="3"/>
  <c r="BF349" i="3"/>
  <c r="T349" i="3"/>
  <c r="R349" i="3"/>
  <c r="P349" i="3"/>
  <c r="BI347" i="3"/>
  <c r="BH347" i="3"/>
  <c r="BG347" i="3"/>
  <c r="BF347" i="3"/>
  <c r="T347" i="3"/>
  <c r="R347" i="3"/>
  <c r="P347" i="3"/>
  <c r="BI345" i="3"/>
  <c r="BH345" i="3"/>
  <c r="BG345" i="3"/>
  <c r="BF345" i="3"/>
  <c r="T345" i="3"/>
  <c r="R345" i="3"/>
  <c r="P345" i="3"/>
  <c r="BI343" i="3"/>
  <c r="BH343" i="3"/>
  <c r="BG343" i="3"/>
  <c r="BF343" i="3"/>
  <c r="T343" i="3"/>
  <c r="R343" i="3"/>
  <c r="P343" i="3"/>
  <c r="BI341" i="3"/>
  <c r="BH341" i="3"/>
  <c r="BG341" i="3"/>
  <c r="BF341" i="3"/>
  <c r="T341" i="3"/>
  <c r="R341" i="3"/>
  <c r="P341" i="3"/>
  <c r="BI336" i="3"/>
  <c r="BH336" i="3"/>
  <c r="BG336" i="3"/>
  <c r="BF336" i="3"/>
  <c r="T336" i="3"/>
  <c r="R336" i="3"/>
  <c r="P336" i="3"/>
  <c r="BI331" i="3"/>
  <c r="BH331" i="3"/>
  <c r="BG331" i="3"/>
  <c r="BF331" i="3"/>
  <c r="T331" i="3"/>
  <c r="R331" i="3"/>
  <c r="P331" i="3"/>
  <c r="BI328" i="3"/>
  <c r="BH328" i="3"/>
  <c r="BG328" i="3"/>
  <c r="BF328" i="3"/>
  <c r="T328" i="3"/>
  <c r="R328" i="3"/>
  <c r="P328" i="3"/>
  <c r="BI326" i="3"/>
  <c r="BH326" i="3"/>
  <c r="BG326" i="3"/>
  <c r="BF326" i="3"/>
  <c r="T326" i="3"/>
  <c r="R326" i="3"/>
  <c r="P326" i="3"/>
  <c r="BI324" i="3"/>
  <c r="BH324" i="3"/>
  <c r="BG324" i="3"/>
  <c r="BF324" i="3"/>
  <c r="T324" i="3"/>
  <c r="R324" i="3"/>
  <c r="P324" i="3"/>
  <c r="BI318" i="3"/>
  <c r="BH318" i="3"/>
  <c r="BG318" i="3"/>
  <c r="BF318" i="3"/>
  <c r="T318" i="3"/>
  <c r="R318" i="3"/>
  <c r="P318" i="3"/>
  <c r="BI312" i="3"/>
  <c r="BH312" i="3"/>
  <c r="BG312" i="3"/>
  <c r="BF312" i="3"/>
  <c r="T312" i="3"/>
  <c r="R312" i="3"/>
  <c r="P312" i="3"/>
  <c r="BI307" i="3"/>
  <c r="BH307" i="3"/>
  <c r="BG307" i="3"/>
  <c r="BF307" i="3"/>
  <c r="T307" i="3"/>
  <c r="R307" i="3"/>
  <c r="P307" i="3"/>
  <c r="BI301" i="3"/>
  <c r="BH301" i="3"/>
  <c r="BG301" i="3"/>
  <c r="BF301" i="3"/>
  <c r="T301" i="3"/>
  <c r="R301" i="3"/>
  <c r="P301" i="3"/>
  <c r="BI285" i="3"/>
  <c r="BH285" i="3"/>
  <c r="BG285" i="3"/>
  <c r="BF285" i="3"/>
  <c r="T285" i="3"/>
  <c r="R285" i="3"/>
  <c r="P285" i="3"/>
  <c r="BI270" i="3"/>
  <c r="BH270" i="3"/>
  <c r="BG270" i="3"/>
  <c r="BF270" i="3"/>
  <c r="T270" i="3"/>
  <c r="R270" i="3"/>
  <c r="P270" i="3"/>
  <c r="BI264" i="3"/>
  <c r="BH264" i="3"/>
  <c r="BG264" i="3"/>
  <c r="BF264" i="3"/>
  <c r="T264" i="3"/>
  <c r="R264" i="3"/>
  <c r="P264" i="3"/>
  <c r="BI262" i="3"/>
  <c r="BH262" i="3"/>
  <c r="BG262" i="3"/>
  <c r="BF262" i="3"/>
  <c r="T262" i="3"/>
  <c r="R262" i="3"/>
  <c r="P262" i="3"/>
  <c r="BI257" i="3"/>
  <c r="BH257" i="3"/>
  <c r="BG257" i="3"/>
  <c r="BF257" i="3"/>
  <c r="T257" i="3"/>
  <c r="R257" i="3"/>
  <c r="P257" i="3"/>
  <c r="BI255" i="3"/>
  <c r="BH255" i="3"/>
  <c r="BG255" i="3"/>
  <c r="BF255" i="3"/>
  <c r="T255" i="3"/>
  <c r="R255" i="3"/>
  <c r="P255" i="3"/>
  <c r="BI249" i="3"/>
  <c r="BH249" i="3"/>
  <c r="BG249" i="3"/>
  <c r="BF249" i="3"/>
  <c r="T249" i="3"/>
  <c r="R249" i="3"/>
  <c r="P249" i="3"/>
  <c r="BI240" i="3"/>
  <c r="BH240" i="3"/>
  <c r="BG240" i="3"/>
  <c r="BF240" i="3"/>
  <c r="T240" i="3"/>
  <c r="R240" i="3"/>
  <c r="P240" i="3"/>
  <c r="BI238" i="3"/>
  <c r="BH238" i="3"/>
  <c r="BG238" i="3"/>
  <c r="BF238" i="3"/>
  <c r="T238" i="3"/>
  <c r="R238" i="3"/>
  <c r="P238" i="3"/>
  <c r="BI229" i="3"/>
  <c r="BH229" i="3"/>
  <c r="BG229" i="3"/>
  <c r="BF229" i="3"/>
  <c r="T229" i="3"/>
  <c r="R229" i="3"/>
  <c r="P229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198" i="3"/>
  <c r="BH198" i="3"/>
  <c r="BG198" i="3"/>
  <c r="BF198" i="3"/>
  <c r="T198" i="3"/>
  <c r="R198" i="3"/>
  <c r="P198" i="3"/>
  <c r="BI187" i="3"/>
  <c r="BH187" i="3"/>
  <c r="BG187" i="3"/>
  <c r="BF187" i="3"/>
  <c r="T187" i="3"/>
  <c r="R187" i="3"/>
  <c r="P187" i="3"/>
  <c r="BI185" i="3"/>
  <c r="BH185" i="3"/>
  <c r="BG185" i="3"/>
  <c r="BF185" i="3"/>
  <c r="T185" i="3"/>
  <c r="R185" i="3"/>
  <c r="P185" i="3"/>
  <c r="BI175" i="3"/>
  <c r="BH175" i="3"/>
  <c r="BG175" i="3"/>
  <c r="BF175" i="3"/>
  <c r="T175" i="3"/>
  <c r="R175" i="3"/>
  <c r="P175" i="3"/>
  <c r="BI170" i="3"/>
  <c r="BH170" i="3"/>
  <c r="BG170" i="3"/>
  <c r="BF170" i="3"/>
  <c r="T170" i="3"/>
  <c r="R170" i="3"/>
  <c r="P170" i="3"/>
  <c r="BI166" i="3"/>
  <c r="BH166" i="3"/>
  <c r="BG166" i="3"/>
  <c r="BF166" i="3"/>
  <c r="T166" i="3"/>
  <c r="R166" i="3"/>
  <c r="P166" i="3"/>
  <c r="BI161" i="3"/>
  <c r="BH161" i="3"/>
  <c r="BG161" i="3"/>
  <c r="BF161" i="3"/>
  <c r="T161" i="3"/>
  <c r="R161" i="3"/>
  <c r="P161" i="3"/>
  <c r="BI156" i="3"/>
  <c r="BH156" i="3"/>
  <c r="BG156" i="3"/>
  <c r="BF156" i="3"/>
  <c r="T156" i="3"/>
  <c r="R156" i="3"/>
  <c r="P156" i="3"/>
  <c r="BI151" i="3"/>
  <c r="BH151" i="3"/>
  <c r="BG151" i="3"/>
  <c r="BF151" i="3"/>
  <c r="T151" i="3"/>
  <c r="R151" i="3"/>
  <c r="P151" i="3"/>
  <c r="BI145" i="3"/>
  <c r="BH145" i="3"/>
  <c r="BG145" i="3"/>
  <c r="BF145" i="3"/>
  <c r="T145" i="3"/>
  <c r="R145" i="3"/>
  <c r="P145" i="3"/>
  <c r="BI139" i="3"/>
  <c r="BH139" i="3"/>
  <c r="BG139" i="3"/>
  <c r="BF139" i="3"/>
  <c r="T139" i="3"/>
  <c r="R139" i="3"/>
  <c r="P139" i="3"/>
  <c r="J133" i="3"/>
  <c r="J132" i="3"/>
  <c r="F132" i="3"/>
  <c r="F130" i="3"/>
  <c r="E128" i="3"/>
  <c r="J92" i="3"/>
  <c r="J91" i="3"/>
  <c r="F91" i="3"/>
  <c r="F89" i="3"/>
  <c r="E87" i="3"/>
  <c r="J18" i="3"/>
  <c r="E18" i="3"/>
  <c r="F92" i="3"/>
  <c r="J17" i="3"/>
  <c r="J12" i="3"/>
  <c r="J130" i="3"/>
  <c r="E7" i="3"/>
  <c r="E126" i="3" s="1"/>
  <c r="J37" i="2"/>
  <c r="J36" i="2"/>
  <c r="AY95" i="1"/>
  <c r="J35" i="2"/>
  <c r="AX95" i="1"/>
  <c r="BI335" i="2"/>
  <c r="BH335" i="2"/>
  <c r="BG335" i="2"/>
  <c r="BF335" i="2"/>
  <c r="T335" i="2"/>
  <c r="T334" i="2"/>
  <c r="R335" i="2"/>
  <c r="R334" i="2"/>
  <c r="P335" i="2"/>
  <c r="P334" i="2" s="1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1" i="2"/>
  <c r="BH321" i="2"/>
  <c r="BG321" i="2"/>
  <c r="BF321" i="2"/>
  <c r="T321" i="2"/>
  <c r="R321" i="2"/>
  <c r="P321" i="2"/>
  <c r="BI294" i="2"/>
  <c r="BH294" i="2"/>
  <c r="BG294" i="2"/>
  <c r="BF294" i="2"/>
  <c r="T294" i="2"/>
  <c r="R294" i="2"/>
  <c r="P294" i="2"/>
  <c r="BI287" i="2"/>
  <c r="BH287" i="2"/>
  <c r="BG287" i="2"/>
  <c r="BF287" i="2"/>
  <c r="T287" i="2"/>
  <c r="R287" i="2"/>
  <c r="P287" i="2"/>
  <c r="BI280" i="2"/>
  <c r="BH280" i="2"/>
  <c r="BG280" i="2"/>
  <c r="BF280" i="2"/>
  <c r="T280" i="2"/>
  <c r="R280" i="2"/>
  <c r="P280" i="2"/>
  <c r="BI253" i="2"/>
  <c r="BH253" i="2"/>
  <c r="BG253" i="2"/>
  <c r="BF253" i="2"/>
  <c r="T253" i="2"/>
  <c r="R253" i="2"/>
  <c r="P253" i="2"/>
  <c r="BI226" i="2"/>
  <c r="BH226" i="2"/>
  <c r="BG226" i="2"/>
  <c r="BF226" i="2"/>
  <c r="T226" i="2"/>
  <c r="R226" i="2"/>
  <c r="P226" i="2"/>
  <c r="BI221" i="2"/>
  <c r="BH221" i="2"/>
  <c r="BG221" i="2"/>
  <c r="BF221" i="2"/>
  <c r="T221" i="2"/>
  <c r="R221" i="2"/>
  <c r="P221" i="2"/>
  <c r="BI217" i="2"/>
  <c r="BH217" i="2"/>
  <c r="BG217" i="2"/>
  <c r="BF217" i="2"/>
  <c r="T217" i="2"/>
  <c r="R217" i="2"/>
  <c r="P217" i="2"/>
  <c r="BI213" i="2"/>
  <c r="BH213" i="2"/>
  <c r="BG213" i="2"/>
  <c r="BF213" i="2"/>
  <c r="T213" i="2"/>
  <c r="R213" i="2"/>
  <c r="P213" i="2"/>
  <c r="BI209" i="2"/>
  <c r="BH209" i="2"/>
  <c r="BG209" i="2"/>
  <c r="BF209" i="2"/>
  <c r="T209" i="2"/>
  <c r="R209" i="2"/>
  <c r="P209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199" i="2"/>
  <c r="BH199" i="2"/>
  <c r="BG199" i="2"/>
  <c r="BF199" i="2"/>
  <c r="T199" i="2"/>
  <c r="R199" i="2"/>
  <c r="P199" i="2"/>
  <c r="BI172" i="2"/>
  <c r="BH172" i="2"/>
  <c r="BG172" i="2"/>
  <c r="BF172" i="2"/>
  <c r="T172" i="2"/>
  <c r="R172" i="2"/>
  <c r="P172" i="2"/>
  <c r="BI165" i="2"/>
  <c r="BH165" i="2"/>
  <c r="BG165" i="2"/>
  <c r="BF165" i="2"/>
  <c r="T165" i="2"/>
  <c r="R165" i="2"/>
  <c r="P165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2" i="2"/>
  <c r="BH152" i="2"/>
  <c r="F36" i="2" s="1"/>
  <c r="BG152" i="2"/>
  <c r="BF152" i="2"/>
  <c r="T152" i="2"/>
  <c r="R152" i="2"/>
  <c r="P152" i="2"/>
  <c r="BI147" i="2"/>
  <c r="BH147" i="2"/>
  <c r="BG147" i="2"/>
  <c r="F35" i="2" s="1"/>
  <c r="BF147" i="2"/>
  <c r="T147" i="2"/>
  <c r="R147" i="2"/>
  <c r="P147" i="2"/>
  <c r="BI145" i="2"/>
  <c r="BH145" i="2"/>
  <c r="BG145" i="2"/>
  <c r="BF145" i="2"/>
  <c r="J34" i="2" s="1"/>
  <c r="T145" i="2"/>
  <c r="R145" i="2"/>
  <c r="P145" i="2"/>
  <c r="BI143" i="2"/>
  <c r="BH143" i="2"/>
  <c r="BG143" i="2"/>
  <c r="BF143" i="2"/>
  <c r="T143" i="2"/>
  <c r="R143" i="2"/>
  <c r="P143" i="2"/>
  <c r="BI135" i="2"/>
  <c r="BH135" i="2"/>
  <c r="BG135" i="2"/>
  <c r="BF135" i="2"/>
  <c r="T135" i="2"/>
  <c r="R135" i="2"/>
  <c r="P135" i="2"/>
  <c r="BI129" i="2"/>
  <c r="F37" i="2" s="1"/>
  <c r="BH129" i="2"/>
  <c r="BG129" i="2"/>
  <c r="BF129" i="2"/>
  <c r="T129" i="2"/>
  <c r="R129" i="2"/>
  <c r="P129" i="2"/>
  <c r="J123" i="2"/>
  <c r="J122" i="2"/>
  <c r="F122" i="2"/>
  <c r="F120" i="2"/>
  <c r="E118" i="2"/>
  <c r="J92" i="2"/>
  <c r="J91" i="2"/>
  <c r="F91" i="2"/>
  <c r="F89" i="2"/>
  <c r="E87" i="2"/>
  <c r="J18" i="2"/>
  <c r="E18" i="2"/>
  <c r="F123" i="2"/>
  <c r="J17" i="2"/>
  <c r="J12" i="2"/>
  <c r="J120" i="2"/>
  <c r="E7" i="2"/>
  <c r="E116" i="2"/>
  <c r="L90" i="1"/>
  <c r="AM90" i="1"/>
  <c r="AM89" i="1"/>
  <c r="L89" i="1"/>
  <c r="AM87" i="1"/>
  <c r="L87" i="1"/>
  <c r="L85" i="1"/>
  <c r="L84" i="1"/>
  <c r="BK335" i="2"/>
  <c r="J329" i="2"/>
  <c r="BK327" i="2"/>
  <c r="BK325" i="2"/>
  <c r="BK321" i="2"/>
  <c r="J294" i="2"/>
  <c r="J280" i="2"/>
  <c r="J226" i="2"/>
  <c r="BK221" i="2"/>
  <c r="J221" i="2"/>
  <c r="BK217" i="2"/>
  <c r="BK213" i="2"/>
  <c r="J213" i="2"/>
  <c r="J202" i="2"/>
  <c r="BK199" i="2"/>
  <c r="J172" i="2"/>
  <c r="BK161" i="2"/>
  <c r="BK156" i="2"/>
  <c r="J152" i="2"/>
  <c r="J593" i="3"/>
  <c r="J497" i="3"/>
  <c r="J430" i="3"/>
  <c r="BK372" i="3"/>
  <c r="BK211" i="3"/>
  <c r="J545" i="3"/>
  <c r="J442" i="3"/>
  <c r="BK326" i="3"/>
  <c r="BK175" i="3"/>
  <c r="J547" i="3"/>
  <c r="J591" i="3"/>
  <c r="J454" i="3"/>
  <c r="J345" i="3"/>
  <c r="J238" i="3"/>
  <c r="J583" i="3"/>
  <c r="J504" i="3"/>
  <c r="J447" i="3"/>
  <c r="J404" i="3"/>
  <c r="J358" i="3"/>
  <c r="J219" i="3"/>
  <c r="J519" i="3"/>
  <c r="BK479" i="3"/>
  <c r="BK358" i="3"/>
  <c r="J533" i="3"/>
  <c r="J476" i="3"/>
  <c r="BK324" i="3"/>
  <c r="BK219" i="3"/>
  <c r="BK341" i="3"/>
  <c r="BK255" i="3"/>
  <c r="J151" i="3"/>
  <c r="BK119" i="8"/>
  <c r="BK119" i="9"/>
  <c r="F36" i="9"/>
  <c r="BC102" i="1"/>
  <c r="BK120" i="11"/>
  <c r="J119" i="11"/>
  <c r="BK482" i="3"/>
  <c r="BK404" i="3"/>
  <c r="BK312" i="3"/>
  <c r="BK547" i="3"/>
  <c r="J462" i="3"/>
  <c r="BK238" i="3"/>
  <c r="J581" i="3"/>
  <c r="J512" i="3"/>
  <c r="J526" i="3"/>
  <c r="J392" i="3"/>
  <c r="J507" i="3"/>
  <c r="J470" i="3"/>
  <c r="BK442" i="3"/>
  <c r="BK397" i="3"/>
  <c r="J326" i="3"/>
  <c r="J139" i="3"/>
  <c r="J429" i="3"/>
  <c r="BK240" i="3"/>
  <c r="J530" i="3"/>
  <c r="BK492" i="3"/>
  <c r="BK349" i="3"/>
  <c r="J185" i="3"/>
  <c r="BK122" i="4"/>
  <c r="J119" i="5"/>
  <c r="J119" i="6"/>
  <c r="F35" i="6"/>
  <c r="BB99" i="1" s="1"/>
  <c r="F36" i="8"/>
  <c r="BC101" i="1"/>
  <c r="BK121" i="11"/>
  <c r="J120" i="11"/>
  <c r="BK145" i="2"/>
  <c r="J129" i="2"/>
  <c r="BK526" i="3"/>
  <c r="J416" i="3"/>
  <c r="BK362" i="3"/>
  <c r="BK210" i="3"/>
  <c r="BK533" i="3"/>
  <c r="BK446" i="3"/>
  <c r="J387" i="3"/>
  <c r="BK156" i="3"/>
  <c r="J528" i="3"/>
  <c r="BK583" i="3"/>
  <c r="J450" i="3"/>
  <c r="J372" i="3"/>
  <c r="J255" i="3"/>
  <c r="BK139" i="3"/>
  <c r="BK489" i="3"/>
  <c r="J445" i="3"/>
  <c r="BK401" i="3"/>
  <c r="J336" i="3"/>
  <c r="J264" i="3"/>
  <c r="J145" i="3"/>
  <c r="J420" i="3"/>
  <c r="BK262" i="3"/>
  <c r="BK563" i="3"/>
  <c r="J494" i="3"/>
  <c r="J367" i="3"/>
  <c r="J270" i="3"/>
  <c r="J121" i="4"/>
  <c r="BK119" i="5"/>
  <c r="BK119" i="6"/>
  <c r="F36" i="6"/>
  <c r="BC99" i="1" s="1"/>
  <c r="F37" i="8"/>
  <c r="BD101" i="1" s="1"/>
  <c r="F35" i="9"/>
  <c r="BB102" i="1"/>
  <c r="F37" i="10"/>
  <c r="BD103" i="1" s="1"/>
  <c r="BK119" i="11"/>
  <c r="BK147" i="2"/>
  <c r="BK135" i="2"/>
  <c r="BK560" i="3"/>
  <c r="BK470" i="3"/>
  <c r="J347" i="3"/>
  <c r="BK581" i="3"/>
  <c r="J482" i="3"/>
  <c r="BK410" i="3"/>
  <c r="J362" i="3"/>
  <c r="BK301" i="3"/>
  <c r="J524" i="3"/>
  <c r="BK566" i="3"/>
  <c r="BK447" i="3"/>
  <c r="BK369" i="3"/>
  <c r="J328" i="3"/>
  <c r="BK161" i="3"/>
  <c r="J473" i="3"/>
  <c r="J410" i="3"/>
  <c r="BK382" i="3"/>
  <c r="BK331" i="3"/>
  <c r="J220" i="3"/>
  <c r="BK591" i="3"/>
  <c r="J377" i="3"/>
  <c r="J211" i="3"/>
  <c r="BK528" i="3"/>
  <c r="BK345" i="3"/>
  <c r="BK170" i="3"/>
  <c r="J175" i="3"/>
  <c r="J122" i="4"/>
  <c r="F34" i="5"/>
  <c r="BA98" i="1"/>
  <c r="J119" i="7"/>
  <c r="J34" i="7"/>
  <c r="AW100" i="1" s="1"/>
  <c r="F36" i="10"/>
  <c r="BC103" i="1" s="1"/>
  <c r="J143" i="2"/>
  <c r="J579" i="3"/>
  <c r="BK504" i="3"/>
  <c r="BK458" i="3"/>
  <c r="J397" i="3"/>
  <c r="BK343" i="3"/>
  <c r="J156" i="3"/>
  <c r="BK445" i="3"/>
  <c r="J349" i="3"/>
  <c r="J262" i="3"/>
  <c r="J569" i="3"/>
  <c r="BK507" i="3"/>
  <c r="BK353" i="3"/>
  <c r="BK318" i="3"/>
  <c r="J586" i="3"/>
  <c r="J492" i="3"/>
  <c r="J446" i="3"/>
  <c r="BK377" i="3"/>
  <c r="BK270" i="3"/>
  <c r="BK593" i="3"/>
  <c r="BK545" i="3"/>
  <c r="J489" i="3"/>
  <c r="J433" i="3"/>
  <c r="BK264" i="3"/>
  <c r="BK517" i="3"/>
  <c r="BK436" i="3"/>
  <c r="BK307" i="3"/>
  <c r="J502" i="3"/>
  <c r="J318" i="3"/>
  <c r="J170" i="3"/>
  <c r="F35" i="5"/>
  <c r="BB98" i="1"/>
  <c r="BK119" i="7"/>
  <c r="J119" i="8"/>
  <c r="F35" i="8"/>
  <c r="BB101" i="1"/>
  <c r="BK119" i="10"/>
  <c r="F35" i="10"/>
  <c r="BB103" i="1" s="1"/>
  <c r="AS94" i="1"/>
  <c r="BK294" i="2"/>
  <c r="J287" i="2"/>
  <c r="BK253" i="2"/>
  <c r="BK226" i="2"/>
  <c r="J209" i="2"/>
  <c r="J204" i="2"/>
  <c r="J201" i="2"/>
  <c r="BK172" i="2"/>
  <c r="J165" i="2"/>
  <c r="J161" i="2"/>
  <c r="J156" i="2"/>
  <c r="J145" i="2"/>
  <c r="J135" i="2"/>
  <c r="BK569" i="3"/>
  <c r="BK497" i="3"/>
  <c r="J436" i="3"/>
  <c r="BK387" i="3"/>
  <c r="BK509" i="3"/>
  <c r="BK430" i="3"/>
  <c r="BK392" i="3"/>
  <c r="BK285" i="3"/>
  <c r="BK145" i="3"/>
  <c r="BK473" i="3"/>
  <c r="BK416" i="3"/>
  <c r="J307" i="3"/>
  <c r="BK151" i="3"/>
  <c r="BK521" i="3"/>
  <c r="BK429" i="3"/>
  <c r="J301" i="3"/>
  <c r="J210" i="3"/>
  <c r="J560" i="3"/>
  <c r="BK450" i="3"/>
  <c r="J382" i="3"/>
  <c r="J257" i="3"/>
  <c r="BK467" i="3"/>
  <c r="J285" i="3"/>
  <c r="J161" i="3"/>
  <c r="J312" i="3"/>
  <c r="J229" i="3"/>
  <c r="F35" i="7"/>
  <c r="BB100" i="1" s="1"/>
  <c r="J34" i="8"/>
  <c r="AW101" i="1"/>
  <c r="J34" i="10"/>
  <c r="AW103" i="1" s="1"/>
  <c r="J335" i="2"/>
  <c r="BK329" i="2"/>
  <c r="J327" i="2"/>
  <c r="J325" i="2"/>
  <c r="J321" i="2"/>
  <c r="BK287" i="2"/>
  <c r="BK280" i="2"/>
  <c r="J253" i="2"/>
  <c r="J217" i="2"/>
  <c r="BK209" i="2"/>
  <c r="BK204" i="2"/>
  <c r="BK202" i="2"/>
  <c r="BK201" i="2"/>
  <c r="J199" i="2"/>
  <c r="BK165" i="2"/>
  <c r="BK152" i="2"/>
  <c r="J147" i="2"/>
  <c r="BK129" i="2"/>
  <c r="J509" i="3"/>
  <c r="BK462" i="3"/>
  <c r="J353" i="3"/>
  <c r="BK198" i="3"/>
  <c r="J487" i="3"/>
  <c r="BK476" i="3"/>
  <c r="BK426" i="3"/>
  <c r="J369" i="3"/>
  <c r="BK185" i="3"/>
  <c r="BK519" i="3"/>
  <c r="BK512" i="3"/>
  <c r="BK422" i="3"/>
  <c r="BK347" i="3"/>
  <c r="BK220" i="3"/>
  <c r="BK530" i="3"/>
  <c r="BK433" i="3"/>
  <c r="BK367" i="3"/>
  <c r="BK249" i="3"/>
  <c r="BK586" i="3"/>
  <c r="BK494" i="3"/>
  <c r="J187" i="3"/>
  <c r="J521" i="3"/>
  <c r="BK454" i="3"/>
  <c r="J343" i="3"/>
  <c r="BK229" i="3"/>
  <c r="J240" i="3"/>
  <c r="BK121" i="4"/>
  <c r="F36" i="5"/>
  <c r="BC98" i="1"/>
  <c r="F37" i="7"/>
  <c r="BD100" i="1"/>
  <c r="J119" i="10"/>
  <c r="J34" i="11"/>
  <c r="BK143" i="2"/>
  <c r="J563" i="3"/>
  <c r="BK487" i="3"/>
  <c r="J422" i="3"/>
  <c r="J341" i="3"/>
  <c r="J479" i="3"/>
  <c r="J401" i="3"/>
  <c r="J324" i="3"/>
  <c r="J166" i="3"/>
  <c r="BK579" i="3"/>
  <c r="BK439" i="3"/>
  <c r="BK336" i="3"/>
  <c r="BK187" i="3"/>
  <c r="BK524" i="3"/>
  <c r="J467" i="3"/>
  <c r="J439" i="3"/>
  <c r="BK328" i="3"/>
  <c r="J198" i="3"/>
  <c r="J517" i="3"/>
  <c r="J458" i="3"/>
  <c r="J426" i="3"/>
  <c r="J566" i="3"/>
  <c r="BK502" i="3"/>
  <c r="BK420" i="3"/>
  <c r="J249" i="3"/>
  <c r="J331" i="3"/>
  <c r="BK257" i="3"/>
  <c r="BK166" i="3"/>
  <c r="F37" i="6"/>
  <c r="BD99" i="1" s="1"/>
  <c r="F36" i="7"/>
  <c r="BC100" i="1"/>
  <c r="J119" i="9"/>
  <c r="F37" i="9"/>
  <c r="BD102" i="1"/>
  <c r="J121" i="11"/>
  <c r="F34" i="2" l="1"/>
  <c r="BK155" i="2"/>
  <c r="J155" i="2"/>
  <c r="J101" i="2" s="1"/>
  <c r="T225" i="2"/>
  <c r="P174" i="3"/>
  <c r="BK330" i="3"/>
  <c r="J330" i="3"/>
  <c r="J102" i="3"/>
  <c r="BK371" i="3"/>
  <c r="J371" i="3"/>
  <c r="J106" i="3" s="1"/>
  <c r="T403" i="3"/>
  <c r="T432" i="3"/>
  <c r="R481" i="3"/>
  <c r="P532" i="3"/>
  <c r="R120" i="4"/>
  <c r="R119" i="4" s="1"/>
  <c r="R118" i="4" s="1"/>
  <c r="P155" i="2"/>
  <c r="P225" i="2"/>
  <c r="T138" i="3"/>
  <c r="R269" i="3"/>
  <c r="P323" i="3"/>
  <c r="P137" i="3" s="1"/>
  <c r="P361" i="3"/>
  <c r="BK403" i="3"/>
  <c r="J403" i="3"/>
  <c r="J107" i="3" s="1"/>
  <c r="P428" i="3"/>
  <c r="R449" i="3"/>
  <c r="R496" i="3"/>
  <c r="T511" i="3"/>
  <c r="R568" i="3"/>
  <c r="P120" i="4"/>
  <c r="P119" i="4"/>
  <c r="P118" i="4" s="1"/>
  <c r="AU97" i="1" s="1"/>
  <c r="BK128" i="2"/>
  <c r="T142" i="2"/>
  <c r="R225" i="2"/>
  <c r="BK174" i="3"/>
  <c r="J174" i="3" s="1"/>
  <c r="J99" i="3" s="1"/>
  <c r="T120" i="4"/>
  <c r="T119" i="4"/>
  <c r="T118" i="4"/>
  <c r="R128" i="2"/>
  <c r="R155" i="2"/>
  <c r="T171" i="2"/>
  <c r="P203" i="2"/>
  <c r="P324" i="2"/>
  <c r="T174" i="3"/>
  <c r="BK323" i="3"/>
  <c r="J323" i="3"/>
  <c r="J101" i="3"/>
  <c r="R323" i="3"/>
  <c r="P371" i="3"/>
  <c r="BK432" i="3"/>
  <c r="J432" i="3"/>
  <c r="J109" i="3" s="1"/>
  <c r="BK449" i="3"/>
  <c r="J449" i="3" s="1"/>
  <c r="J110" i="3" s="1"/>
  <c r="BK496" i="3"/>
  <c r="J496" i="3"/>
  <c r="J112" i="3" s="1"/>
  <c r="P511" i="3"/>
  <c r="BK568" i="3"/>
  <c r="J568" i="3"/>
  <c r="J115" i="3"/>
  <c r="T128" i="2"/>
  <c r="T127" i="2"/>
  <c r="T155" i="2"/>
  <c r="BK225" i="2"/>
  <c r="J225" i="2"/>
  <c r="J104" i="2" s="1"/>
  <c r="R138" i="3"/>
  <c r="P269" i="3"/>
  <c r="T330" i="3"/>
  <c r="T361" i="3"/>
  <c r="T360" i="3" s="1"/>
  <c r="R403" i="3"/>
  <c r="P432" i="3"/>
  <c r="BK481" i="3"/>
  <c r="J481" i="3" s="1"/>
  <c r="J111" i="3" s="1"/>
  <c r="T481" i="3"/>
  <c r="BK532" i="3"/>
  <c r="J532" i="3"/>
  <c r="J114" i="3"/>
  <c r="P568" i="3"/>
  <c r="BK120" i="4"/>
  <c r="J120" i="4" s="1"/>
  <c r="J98" i="4" s="1"/>
  <c r="BK118" i="11"/>
  <c r="J118" i="11"/>
  <c r="J97" i="11"/>
  <c r="R142" i="2"/>
  <c r="BK171" i="2"/>
  <c r="J171" i="2"/>
  <c r="J102" i="2" s="1"/>
  <c r="R203" i="2"/>
  <c r="BK324" i="2"/>
  <c r="J324" i="2"/>
  <c r="J105" i="2"/>
  <c r="R174" i="3"/>
  <c r="P330" i="3"/>
  <c r="R361" i="3"/>
  <c r="P403" i="3"/>
  <c r="T428" i="3"/>
  <c r="T449" i="3"/>
  <c r="T496" i="3"/>
  <c r="R532" i="3"/>
  <c r="P118" i="11"/>
  <c r="P117" i="11" s="1"/>
  <c r="AU104" i="1" s="1"/>
  <c r="P128" i="2"/>
  <c r="P142" i="2"/>
  <c r="P127" i="2" s="1"/>
  <c r="P171" i="2"/>
  <c r="BK203" i="2"/>
  <c r="J203" i="2"/>
  <c r="J103" i="2" s="1"/>
  <c r="T324" i="2"/>
  <c r="P138" i="3"/>
  <c r="T269" i="3"/>
  <c r="T323" i="3"/>
  <c r="R371" i="3"/>
  <c r="BK428" i="3"/>
  <c r="J428" i="3" s="1"/>
  <c r="J108" i="3" s="1"/>
  <c r="R432" i="3"/>
  <c r="P481" i="3"/>
  <c r="BK511" i="3"/>
  <c r="J511" i="3" s="1"/>
  <c r="J113" i="3" s="1"/>
  <c r="T532" i="3"/>
  <c r="T118" i="11"/>
  <c r="T117" i="11"/>
  <c r="BK142" i="2"/>
  <c r="J142" i="2"/>
  <c r="J99" i="2"/>
  <c r="R171" i="2"/>
  <c r="T203" i="2"/>
  <c r="R324" i="2"/>
  <c r="BK138" i="3"/>
  <c r="J138" i="3"/>
  <c r="J98" i="3" s="1"/>
  <c r="BK269" i="3"/>
  <c r="J269" i="3" s="1"/>
  <c r="J100" i="3" s="1"/>
  <c r="R330" i="3"/>
  <c r="BK361" i="3"/>
  <c r="J361" i="3" s="1"/>
  <c r="J105" i="3" s="1"/>
  <c r="T371" i="3"/>
  <c r="R428" i="3"/>
  <c r="P449" i="3"/>
  <c r="P496" i="3"/>
  <c r="R511" i="3"/>
  <c r="T568" i="3"/>
  <c r="R118" i="11"/>
  <c r="R117" i="11" s="1"/>
  <c r="BK357" i="3"/>
  <c r="J357" i="3" s="1"/>
  <c r="J103" i="3" s="1"/>
  <c r="BK334" i="2"/>
  <c r="J334" i="2"/>
  <c r="J106" i="2" s="1"/>
  <c r="BK118" i="7"/>
  <c r="J118" i="7" s="1"/>
  <c r="J97" i="7" s="1"/>
  <c r="BK118" i="8"/>
  <c r="J118" i="8"/>
  <c r="J97" i="8"/>
  <c r="BK118" i="5"/>
  <c r="J118" i="5" s="1"/>
  <c r="J97" i="5" s="1"/>
  <c r="BK118" i="6"/>
  <c r="J118" i="6"/>
  <c r="J97" i="6"/>
  <c r="BK118" i="9"/>
  <c r="J118" i="9"/>
  <c r="J97" i="9"/>
  <c r="BK118" i="10"/>
  <c r="BK117" i="10"/>
  <c r="J117" i="10" s="1"/>
  <c r="J118" i="10"/>
  <c r="J97" i="10" s="1"/>
  <c r="J89" i="11"/>
  <c r="BE121" i="11"/>
  <c r="F92" i="11"/>
  <c r="E107" i="11"/>
  <c r="BE119" i="11"/>
  <c r="BE120" i="11"/>
  <c r="AW104" i="1"/>
  <c r="F92" i="10"/>
  <c r="BE119" i="10"/>
  <c r="J89" i="10"/>
  <c r="E85" i="10"/>
  <c r="F92" i="9"/>
  <c r="J89" i="9"/>
  <c r="BE119" i="9"/>
  <c r="E85" i="9"/>
  <c r="E107" i="8"/>
  <c r="BE119" i="8"/>
  <c r="J89" i="8"/>
  <c r="F114" i="8"/>
  <c r="E107" i="7"/>
  <c r="J111" i="7"/>
  <c r="F114" i="7"/>
  <c r="BE119" i="7"/>
  <c r="J89" i="6"/>
  <c r="F92" i="6"/>
  <c r="E85" i="6"/>
  <c r="BE119" i="6"/>
  <c r="E107" i="5"/>
  <c r="J89" i="5"/>
  <c r="BE119" i="5"/>
  <c r="BK119" i="4"/>
  <c r="J119" i="4" s="1"/>
  <c r="J97" i="4" s="1"/>
  <c r="F92" i="5"/>
  <c r="E108" i="4"/>
  <c r="F92" i="4"/>
  <c r="BE121" i="4"/>
  <c r="J112" i="4"/>
  <c r="BE122" i="4"/>
  <c r="J89" i="3"/>
  <c r="BE161" i="3"/>
  <c r="BE185" i="3"/>
  <c r="BE264" i="3"/>
  <c r="BE326" i="3"/>
  <c r="BE328" i="3"/>
  <c r="J128" i="2"/>
  <c r="J98" i="2" s="1"/>
  <c r="BE156" i="3"/>
  <c r="BE166" i="3"/>
  <c r="BE175" i="3"/>
  <c r="BE187" i="3"/>
  <c r="BE198" i="3"/>
  <c r="BE210" i="3"/>
  <c r="BE301" i="3"/>
  <c r="BE336" i="3"/>
  <c r="BE341" i="3"/>
  <c r="BE387" i="3"/>
  <c r="BE392" i="3"/>
  <c r="BE433" i="3"/>
  <c r="BE470" i="3"/>
  <c r="BE482" i="3"/>
  <c r="BE545" i="3"/>
  <c r="BE547" i="3"/>
  <c r="BE560" i="3"/>
  <c r="BE569" i="3"/>
  <c r="F133" i="3"/>
  <c r="BE238" i="3"/>
  <c r="BE349" i="3"/>
  <c r="BE353" i="3"/>
  <c r="BE367" i="3"/>
  <c r="BE369" i="3"/>
  <c r="BE422" i="3"/>
  <c r="BE430" i="3"/>
  <c r="BE442" i="3"/>
  <c r="BE445" i="3"/>
  <c r="BE446" i="3"/>
  <c r="BE447" i="3"/>
  <c r="BE462" i="3"/>
  <c r="BE467" i="3"/>
  <c r="BE492" i="3"/>
  <c r="BE512" i="3"/>
  <c r="BE579" i="3"/>
  <c r="BE583" i="3"/>
  <c r="BK154" i="2"/>
  <c r="J154" i="2" s="1"/>
  <c r="J100" i="2" s="1"/>
  <c r="BE255" i="3"/>
  <c r="BE257" i="3"/>
  <c r="BE262" i="3"/>
  <c r="BE307" i="3"/>
  <c r="BE312" i="3"/>
  <c r="BE318" i="3"/>
  <c r="BE324" i="3"/>
  <c r="BE362" i="3"/>
  <c r="BE372" i="3"/>
  <c r="BE416" i="3"/>
  <c r="BE426" i="3"/>
  <c r="BE436" i="3"/>
  <c r="BE458" i="3"/>
  <c r="BE476" i="3"/>
  <c r="BE487" i="3"/>
  <c r="BE494" i="3"/>
  <c r="BE517" i="3"/>
  <c r="BE145" i="3"/>
  <c r="BE285" i="3"/>
  <c r="BE331" i="3"/>
  <c r="BE343" i="3"/>
  <c r="BE397" i="3"/>
  <c r="BE401" i="3"/>
  <c r="BE497" i="3"/>
  <c r="BE509" i="3"/>
  <c r="BE581" i="3"/>
  <c r="BE593" i="3"/>
  <c r="BE502" i="3"/>
  <c r="BE504" i="3"/>
  <c r="BE563" i="3"/>
  <c r="BE566" i="3"/>
  <c r="BE586" i="3"/>
  <c r="E85" i="3"/>
  <c r="BE139" i="3"/>
  <c r="BE211" i="3"/>
  <c r="BE219" i="3"/>
  <c r="BE220" i="3"/>
  <c r="BE229" i="3"/>
  <c r="BE249" i="3"/>
  <c r="BE270" i="3"/>
  <c r="BE347" i="3"/>
  <c r="BE358" i="3"/>
  <c r="BE377" i="3"/>
  <c r="BE404" i="3"/>
  <c r="BE429" i="3"/>
  <c r="BE473" i="3"/>
  <c r="BE507" i="3"/>
  <c r="BE519" i="3"/>
  <c r="BE521" i="3"/>
  <c r="BE524" i="3"/>
  <c r="BE526" i="3"/>
  <c r="BE528" i="3"/>
  <c r="BE530" i="3"/>
  <c r="BE151" i="3"/>
  <c r="BE170" i="3"/>
  <c r="BE240" i="3"/>
  <c r="BE345" i="3"/>
  <c r="BE382" i="3"/>
  <c r="BE410" i="3"/>
  <c r="BE420" i="3"/>
  <c r="BE439" i="3"/>
  <c r="BE450" i="3"/>
  <c r="BE454" i="3"/>
  <c r="BE479" i="3"/>
  <c r="BE489" i="3"/>
  <c r="BE533" i="3"/>
  <c r="BE591" i="3"/>
  <c r="E85" i="2"/>
  <c r="J89" i="2"/>
  <c r="F92" i="2"/>
  <c r="BE129" i="2"/>
  <c r="BE135" i="2"/>
  <c r="BE143" i="2"/>
  <c r="BE145" i="2"/>
  <c r="BE147" i="2"/>
  <c r="BE152" i="2"/>
  <c r="BE156" i="2"/>
  <c r="BE161" i="2"/>
  <c r="BE165" i="2"/>
  <c r="BE172" i="2"/>
  <c r="BE199" i="2"/>
  <c r="BE201" i="2"/>
  <c r="BE202" i="2"/>
  <c r="BE204" i="2"/>
  <c r="BE209" i="2"/>
  <c r="BE213" i="2"/>
  <c r="BE217" i="2"/>
  <c r="BE221" i="2"/>
  <c r="BE226" i="2"/>
  <c r="BE253" i="2"/>
  <c r="BE280" i="2"/>
  <c r="BE287" i="2"/>
  <c r="BE294" i="2"/>
  <c r="BE321" i="2"/>
  <c r="BE325" i="2"/>
  <c r="BE327" i="2"/>
  <c r="BE329" i="2"/>
  <c r="BE335" i="2"/>
  <c r="BA95" i="1"/>
  <c r="BC95" i="1"/>
  <c r="AW95" i="1"/>
  <c r="BB95" i="1"/>
  <c r="BD95" i="1"/>
  <c r="J34" i="3"/>
  <c r="AW96" i="1" s="1"/>
  <c r="F36" i="3"/>
  <c r="BC96" i="1"/>
  <c r="F34" i="3"/>
  <c r="BA96" i="1" s="1"/>
  <c r="J34" i="4"/>
  <c r="AW97" i="1" s="1"/>
  <c r="F34" i="4"/>
  <c r="BA97" i="1" s="1"/>
  <c r="F33" i="5"/>
  <c r="AZ98" i="1"/>
  <c r="F34" i="6"/>
  <c r="BA99" i="1" s="1"/>
  <c r="F33" i="7"/>
  <c r="AZ100" i="1" s="1"/>
  <c r="F34" i="8"/>
  <c r="BA101" i="1" s="1"/>
  <c r="F34" i="9"/>
  <c r="BA102" i="1"/>
  <c r="F33" i="10"/>
  <c r="AZ103" i="1" s="1"/>
  <c r="F34" i="11"/>
  <c r="BA104" i="1" s="1"/>
  <c r="F35" i="11"/>
  <c r="BB104" i="1" s="1"/>
  <c r="F35" i="3"/>
  <c r="BB96" i="1" s="1"/>
  <c r="F37" i="3"/>
  <c r="BD96" i="1" s="1"/>
  <c r="BD94" i="1" s="1"/>
  <c r="W33" i="1" s="1"/>
  <c r="F35" i="4"/>
  <c r="BB97" i="1" s="1"/>
  <c r="F37" i="4"/>
  <c r="BD97" i="1"/>
  <c r="F36" i="4"/>
  <c r="BC97" i="1" s="1"/>
  <c r="J34" i="5"/>
  <c r="AW98" i="1" s="1"/>
  <c r="J33" i="6"/>
  <c r="AV99" i="1" s="1"/>
  <c r="AT99" i="1" s="1"/>
  <c r="F34" i="7"/>
  <c r="BA100" i="1"/>
  <c r="J33" i="8"/>
  <c r="AV101" i="1"/>
  <c r="AT101" i="1" s="1"/>
  <c r="J33" i="9"/>
  <c r="AV102" i="1" s="1"/>
  <c r="AT102" i="1" s="1"/>
  <c r="F34" i="10"/>
  <c r="BA103" i="1"/>
  <c r="F36" i="11"/>
  <c r="BC104" i="1"/>
  <c r="F37" i="11"/>
  <c r="BD104" i="1"/>
  <c r="BC94" i="1" l="1"/>
  <c r="W32" i="1" s="1"/>
  <c r="BB94" i="1"/>
  <c r="W31" i="1" s="1"/>
  <c r="J96" i="10"/>
  <c r="J30" i="10"/>
  <c r="P154" i="2"/>
  <c r="P126" i="2"/>
  <c r="AU95" i="1"/>
  <c r="R360" i="3"/>
  <c r="T137" i="3"/>
  <c r="T136" i="3" s="1"/>
  <c r="R127" i="2"/>
  <c r="T154" i="2"/>
  <c r="T126" i="2" s="1"/>
  <c r="R137" i="3"/>
  <c r="R136" i="3" s="1"/>
  <c r="P360" i="3"/>
  <c r="P136" i="3"/>
  <c r="AU96" i="1" s="1"/>
  <c r="R154" i="2"/>
  <c r="BK127" i="2"/>
  <c r="J127" i="2" s="1"/>
  <c r="J97" i="2" s="1"/>
  <c r="BK117" i="9"/>
  <c r="J117" i="9"/>
  <c r="J96" i="9"/>
  <c r="BK117" i="6"/>
  <c r="J117" i="6"/>
  <c r="J30" i="6" s="1"/>
  <c r="AG99" i="1" s="1"/>
  <c r="BK117" i="11"/>
  <c r="J117" i="11" s="1"/>
  <c r="J96" i="11" s="1"/>
  <c r="BK117" i="7"/>
  <c r="J117" i="7"/>
  <c r="J96" i="7"/>
  <c r="BK360" i="3"/>
  <c r="J360" i="3"/>
  <c r="J104" i="3" s="1"/>
  <c r="BK117" i="8"/>
  <c r="J117" i="8"/>
  <c r="BK137" i="3"/>
  <c r="J137" i="3"/>
  <c r="J97" i="3"/>
  <c r="BK117" i="5"/>
  <c r="J117" i="5"/>
  <c r="J30" i="5" s="1"/>
  <c r="AG98" i="1" s="1"/>
  <c r="AG103" i="1"/>
  <c r="BK118" i="4"/>
  <c r="J118" i="4"/>
  <c r="J96" i="4"/>
  <c r="BK126" i="2"/>
  <c r="J126" i="2"/>
  <c r="J30" i="2" s="1"/>
  <c r="AG95" i="1" s="1"/>
  <c r="J33" i="4"/>
  <c r="AV97" i="1" s="1"/>
  <c r="AT97" i="1" s="1"/>
  <c r="J33" i="7"/>
  <c r="AV100" i="1"/>
  <c r="AT100" i="1"/>
  <c r="F33" i="9"/>
  <c r="AZ102" i="1"/>
  <c r="J33" i="11"/>
  <c r="AV104" i="1" s="1"/>
  <c r="AT104" i="1" s="1"/>
  <c r="J33" i="3"/>
  <c r="AV96" i="1" s="1"/>
  <c r="AT96" i="1" s="1"/>
  <c r="F33" i="2"/>
  <c r="AZ95" i="1" s="1"/>
  <c r="J30" i="8"/>
  <c r="AG101" i="1"/>
  <c r="F33" i="4"/>
  <c r="AZ97" i="1"/>
  <c r="J33" i="5"/>
  <c r="AV98" i="1" s="1"/>
  <c r="AT98" i="1" s="1"/>
  <c r="F33" i="8"/>
  <c r="AZ101" i="1"/>
  <c r="BA94" i="1"/>
  <c r="W30" i="1" s="1"/>
  <c r="J33" i="2"/>
  <c r="AV95" i="1"/>
  <c r="AT95" i="1" s="1"/>
  <c r="F33" i="3"/>
  <c r="AZ96" i="1" s="1"/>
  <c r="F33" i="6"/>
  <c r="AZ99" i="1"/>
  <c r="J33" i="10"/>
  <c r="AV103" i="1"/>
  <c r="AT103" i="1"/>
  <c r="AN103" i="1" s="1"/>
  <c r="F33" i="11"/>
  <c r="AZ104" i="1"/>
  <c r="AX94" i="1"/>
  <c r="AN98" i="1" l="1"/>
  <c r="AY94" i="1"/>
  <c r="R126" i="2"/>
  <c r="J39" i="8"/>
  <c r="J39" i="6"/>
  <c r="J96" i="8"/>
  <c r="BK136" i="3"/>
  <c r="J136" i="3" s="1"/>
  <c r="J30" i="3" s="1"/>
  <c r="AG96" i="1" s="1"/>
  <c r="J96" i="5"/>
  <c r="J96" i="6"/>
  <c r="J39" i="10"/>
  <c r="J39" i="5"/>
  <c r="AN95" i="1"/>
  <c r="J96" i="2"/>
  <c r="J39" i="2"/>
  <c r="AN99" i="1"/>
  <c r="AN101" i="1"/>
  <c r="J30" i="7"/>
  <c r="AG100" i="1"/>
  <c r="AW94" i="1"/>
  <c r="AK30" i="1" s="1"/>
  <c r="AU94" i="1"/>
  <c r="J30" i="11"/>
  <c r="AG104" i="1"/>
  <c r="J30" i="4"/>
  <c r="AG97" i="1"/>
  <c r="AN97" i="1"/>
  <c r="J30" i="9"/>
  <c r="J39" i="9"/>
  <c r="AZ94" i="1"/>
  <c r="W29" i="1" s="1"/>
  <c r="J39" i="7" l="1"/>
  <c r="J39" i="11"/>
  <c r="J39" i="3"/>
  <c r="AG102" i="1"/>
  <c r="AN102" i="1" s="1"/>
  <c r="J96" i="3"/>
  <c r="J39" i="4"/>
  <c r="AN100" i="1"/>
  <c r="AN104" i="1"/>
  <c r="AN96" i="1"/>
  <c r="AV94" i="1"/>
  <c r="AK29" i="1" s="1"/>
  <c r="AG94" i="1" l="1"/>
  <c r="AK26" i="1" s="1"/>
  <c r="AT94" i="1"/>
  <c r="AN94" i="1" l="1"/>
  <c r="AK35" i="1"/>
</calcChain>
</file>

<file path=xl/sharedStrings.xml><?xml version="1.0" encoding="utf-8"?>
<sst xmlns="http://schemas.openxmlformats.org/spreadsheetml/2006/main" count="7859" uniqueCount="1033">
  <si>
    <t>Export Komplet</t>
  </si>
  <si>
    <t/>
  </si>
  <si>
    <t>2.0</t>
  </si>
  <si>
    <t>False</t>
  </si>
  <si>
    <t>{fa79a54e-53bb-4a6a-8475-f7d44cf6c87a}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</si>
  <si>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</si>
  <si>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</si>
  <si>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</si>
  <si>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</si>
  <si>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</si>
  <si>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</si>
  <si>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</si>
  <si>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</si>
  <si>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2023/75</t>
  </si>
  <si>
    <t>Stavba:</t>
  </si>
  <si>
    <t>Nástavba budovy gymnázia Příbram</t>
  </si>
  <si>
    <t>KSO:</t>
  </si>
  <si>
    <t>801 3</t>
  </si>
  <si>
    <t>CC-CZ:</t>
  </si>
  <si>
    <t>1263</t>
  </si>
  <si>
    <t>Místo:</t>
  </si>
  <si>
    <t>Legionářů 402, 261 01 Příbram VII</t>
  </si>
  <si>
    <t>Datum:</t>
  </si>
  <si>
    <t>6. 10. 2023</t>
  </si>
  <si>
    <t>CZ-CPV:</t>
  </si>
  <si>
    <t>45000000-7</t>
  </si>
  <si>
    <t>CZ-CPA:</t>
  </si>
  <si>
    <t>41.00.48</t>
  </si>
  <si>
    <t>Zadavatel:</t>
  </si>
  <si>
    <t>IČ:</t>
  </si>
  <si>
    <t>61100226</t>
  </si>
  <si>
    <t>Gymnázium Příbram</t>
  </si>
  <si>
    <t>DIČ:</t>
  </si>
  <si>
    <t>CZ61100226</t>
  </si>
  <si>
    <t>Zhotovitel:</t>
  </si>
  <si>
    <t xml:space="preserve"> </t>
  </si>
  <si>
    <t>Projektant:</t>
  </si>
  <si>
    <t>18637779</t>
  </si>
  <si>
    <t>Ing. arch. Viktor Tuček</t>
  </si>
  <si>
    <t>CZ5504210976</t>
  </si>
  <si>
    <t>True</t>
  </si>
  <si>
    <t>Zpracovatel:</t>
  </si>
  <si>
    <t>10852468</t>
  </si>
  <si>
    <t>Speciosa International s.r.o.</t>
  </si>
  <si>
    <t>CZ10852468</t>
  </si>
  <si>
    <t>Poznámka:</t>
  </si>
  <si>
    <t>Jedná se o stávající jednopodlažní částečně podsklepený, samostatný pavilon gymnázia , na který se navrhuje_x000D_
nástavba 1 dalšího podlaží.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</si>
  <si>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</si>
  <si>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</si>
  <si>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</si>
  <si>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</si>
  <si>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</si>
  <si>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</si>
  <si>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</si>
  <si>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</si>
  <si>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</si>
  <si>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</si>
  <si>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</si>
  <si>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</si>
  <si>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</si>
  <si>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</si>
  <si>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</si>
  <si>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</si>
  <si>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</si>
  <si>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</si>
  <si>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</si>
  <si>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</si>
  <si>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</si>
  <si>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</si>
  <si>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</si>
  <si>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</si>
  <si>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</si>
  <si>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</si>
  <si>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</si>
  <si>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</si>
  <si>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</si>
  <si>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</si>
  <si>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</si>
  <si>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</si>
  <si>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</si>
  <si>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</si>
  <si>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</si>
  <si>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</si>
  <si>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</si>
  <si>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</si>
  <si>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</si>
  <si>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</si>
  <si>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</si>
  <si>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</si>
  <si>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</si>
  <si>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</si>
  <si>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</si>
  <si>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</si>
  <si>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a konstrukční část - bourací práce</t>
  </si>
  <si>
    <t>STA</t>
  </si>
  <si>
    <t>1</t>
  </si>
  <si>
    <t>{dcc7c3a7-bbe4-4b31-9cfc-191399ed25bd}</t>
  </si>
  <si>
    <t>2</t>
  </si>
  <si>
    <t>SO 02.1</t>
  </si>
  <si>
    <t>Stavební a konstrukční část - nový stav</t>
  </si>
  <si>
    <t>{4abd220a-df59-4aff-9e63-d06ffa327efe}</t>
  </si>
  <si>
    <t>SO 02.2</t>
  </si>
  <si>
    <t>Stavební a konstrukční část - nový stav (speciální zakládání)</t>
  </si>
  <si>
    <t>{4e9ea194-75ca-452a-9aca-62251ed5dc36}</t>
  </si>
  <si>
    <t>SO 03</t>
  </si>
  <si>
    <t>Kanalizace, voda</t>
  </si>
  <si>
    <t>{4e2c9b3f-e773-4287-850b-d9f01a0246f1}</t>
  </si>
  <si>
    <t>SO 04</t>
  </si>
  <si>
    <t>Ústřední topení</t>
  </si>
  <si>
    <t>{1c9f585d-5e63-4143-bbc3-562410a8ea20}</t>
  </si>
  <si>
    <t>SO 05</t>
  </si>
  <si>
    <t>Větrání a klimatizace</t>
  </si>
  <si>
    <t>{83f835fb-0f40-4e1c-8e03-ad729a5939e1}</t>
  </si>
  <si>
    <t>SO 06</t>
  </si>
  <si>
    <t>Silnoproud</t>
  </si>
  <si>
    <t>{f66a790e-a6f1-49a9-ab68-4663801f432e}</t>
  </si>
  <si>
    <t>SO 07</t>
  </si>
  <si>
    <t>Fotovoltaika (FVE)</t>
  </si>
  <si>
    <t>{8512634b-aff0-4399-968c-2bf6cf0f9850}</t>
  </si>
  <si>
    <t>SO 08</t>
  </si>
  <si>
    <t>Slaboproud a sdělovací zařízení</t>
  </si>
  <si>
    <t>{cff41b5e-d92a-41e7-9960-fedd7b586503}</t>
  </si>
  <si>
    <t>OST</t>
  </si>
  <si>
    <t>Ostatní a vedlejší náklady</t>
  </si>
  <si>
    <t>{abf6092a-f92c-4d0c-bc64-16690afbaa18}</t>
  </si>
  <si>
    <t>KRYCÍ LIST SOUPISU PRACÍ</t>
  </si>
  <si>
    <t>Objekt:</t>
  </si>
  <si>
    <t>SO 01 - Stavební a konstrukční část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</si>
  <si>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</si>
  <si>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</si>
  <si>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</si>
  <si>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</si>
  <si>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</si>
  <si>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</si>
  <si>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</si>
  <si>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</si>
  <si>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</si>
  <si>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</si>
  <si>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</si>
  <si>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</si>
  <si>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765 - Krytina skládaná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</si>
  <si>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</si>
  <si>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</si>
  <si>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</si>
  <si>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</si>
  <si>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</si>
  <si>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</si>
  <si>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</si>
  <si>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</si>
  <si>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</si>
  <si>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</si>
  <si>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</si>
  <si>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</si>
  <si>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</si>
  <si>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</si>
  <si>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</si>
  <si>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</si>
  <si>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</si>
  <si>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</si>
  <si>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</si>
  <si>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</si>
  <si>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</si>
  <si>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962031133</t>
  </si>
  <si>
    <t>Bourání příček z cihel, tvárnic nebo příčkovek z cihel pálených, plných nebo dutých na maltu vápennou nebo vápenocementovou, tl. do 150 mm</t>
  </si>
  <si>
    <t>m2</t>
  </si>
  <si>
    <t>CS ÚRS 2023 02</t>
  </si>
  <si>
    <t>4</t>
  </si>
  <si>
    <t>-1435795684</t>
  </si>
  <si>
    <t>Online PSC</t>
  </si>
  <si>
    <t>https://podminky.urs.cz/item/CS_URS_2023_02/962031133</t>
  </si>
  <si>
    <t>VV</t>
  </si>
  <si>
    <t>2,30*3,375</t>
  </si>
  <si>
    <t>1,76*3,375</t>
  </si>
  <si>
    <t>12,30*2</t>
  </si>
  <si>
    <t>Součet</t>
  </si>
  <si>
    <t>962032631</t>
  </si>
  <si>
    <t>Bourání zdiva nadzákladového z cihel nebo tvárnic komínového z cihel pálených, šamotových nebo vápenopískových nad střechou na maltu vápennou nebo vápenocementovou</t>
  </si>
  <si>
    <t>m3</t>
  </si>
  <si>
    <t>-1203320942</t>
  </si>
  <si>
    <t>https://podminky.urs.cz/item/CS_URS_2023_02/962032631</t>
  </si>
  <si>
    <t>(0,80*7,50*0,50)*2</t>
  </si>
  <si>
    <t>(0,80*6,50*0,50)*2</t>
  </si>
  <si>
    <t>-(0,20*7,50*0,20)*2</t>
  </si>
  <si>
    <t>-(0,20*6,50*0,20)*2</t>
  </si>
  <si>
    <t>997</t>
  </si>
  <si>
    <t>Přesun sutě</t>
  </si>
  <si>
    <t>3</t>
  </si>
  <si>
    <t>997013113</t>
  </si>
  <si>
    <t>Vnitrostaveništní doprava suti a vybouraných hmot vodorovně do 50 m svisle s použitím mechanizace pro budovy a haly výšky přes 9 do 12 m</t>
  </si>
  <si>
    <t>t</t>
  </si>
  <si>
    <t>2136977212</t>
  </si>
  <si>
    <t>https://podminky.urs.cz/item/CS_URS_2023_02/997013113</t>
  </si>
  <si>
    <t>997013501</t>
  </si>
  <si>
    <t>Odvoz suti a vybouraných hmot na skládku nebo meziskládku se složením, na vzdálenost do 1 km</t>
  </si>
  <si>
    <t>795949317</t>
  </si>
  <si>
    <t>https://podminky.urs.cz/item/CS_URS_2023_02/997013501</t>
  </si>
  <si>
    <t>5</t>
  </si>
  <si>
    <t>997013509</t>
  </si>
  <si>
    <t>Odvoz suti a vybouraných hmot na skládku nebo meziskládku se složením, na vzdálenost Příplatek k ceně za každý další i započatý 1 km přes 1 km</t>
  </si>
  <si>
    <t>-841488521</t>
  </si>
  <si>
    <t>https://podminky.urs.cz/item/CS_URS_2023_02/997013509</t>
  </si>
  <si>
    <t>odvoz na skládku vzdálenou 25 km</t>
  </si>
  <si>
    <t>88,252*24</t>
  </si>
  <si>
    <t>6</t>
  </si>
  <si>
    <t>997013631</t>
  </si>
  <si>
    <t>Poplatek za uložení stavebního odpadu na skládce (skládkovné) směsného stavebního a demoličního zatříděného do Katalogu odpadů pod kódem 17 09 04</t>
  </si>
  <si>
    <t>1479565425</t>
  </si>
  <si>
    <t>https://podminky.urs.cz/item/CS_URS_2023_02/997013631</t>
  </si>
  <si>
    <t>PSV</t>
  </si>
  <si>
    <t>Práce a dodávky PSV</t>
  </si>
  <si>
    <t>713</t>
  </si>
  <si>
    <t>Izolace tepelné</t>
  </si>
  <si>
    <t>7</t>
  </si>
  <si>
    <t>713110831</t>
  </si>
  <si>
    <t>Odstranění tepelné izolace stropů nebo podhledů z rohoží, pásů, dílců, desek, bloků připevněných přibitím nebo nastřelením z vláknitých materiálů suchých, tloušťka izolace do 100 mm</t>
  </si>
  <si>
    <t>16</t>
  </si>
  <si>
    <t>-1461702902</t>
  </si>
  <si>
    <t>https://podminky.urs.cz/item/CS_URS_2023_02/713110831</t>
  </si>
  <si>
    <t>2,65*2,80</t>
  </si>
  <si>
    <t>3,56*2,80</t>
  </si>
  <si>
    <t>8</t>
  </si>
  <si>
    <t>713120811</t>
  </si>
  <si>
    <t>Odstranění tepelné izolace podlah z rohoží, pásů, dílců, desek, bloků podlah volně kladených nebo mezi trámy z vláknitých materiálů suchých, tloušťka izolace do 100 mm</t>
  </si>
  <si>
    <t>-1581396817</t>
  </si>
  <si>
    <t>https://podminky.urs.cz/item/CS_URS_2023_02/713120811</t>
  </si>
  <si>
    <t>298,83+302,23+4,95</t>
  </si>
  <si>
    <t>713130841</t>
  </si>
  <si>
    <t>Odstranění tepelné izolace stěn a příček z rohoží, pásů, dílců, desek, bloků připevněných lepením z vláknitých materiálů, tloušťka izolace do 100 mm</t>
  </si>
  <si>
    <t>1153261745</t>
  </si>
  <si>
    <t>https://podminky.urs.cz/item/CS_URS_2023_02/713130841</t>
  </si>
  <si>
    <t>762</t>
  </si>
  <si>
    <t>Konstrukce tesařské</t>
  </si>
  <si>
    <t>10</t>
  </si>
  <si>
    <t>762342812</t>
  </si>
  <si>
    <t>Demontáž bednění a laťování laťování střech sklonu do 60° se všemi nadstřešními konstrukcemi, z latí průřezové plochy do 25 cm2 při osové vzdálenosti přes 0,22 do 0,50 m</t>
  </si>
  <si>
    <t>-222152275</t>
  </si>
  <si>
    <t>https://podminky.urs.cz/item/CS_URS_2023_02/762342812</t>
  </si>
  <si>
    <t>valba (střecha)</t>
  </si>
  <si>
    <t>10,54*6,775/2</t>
  </si>
  <si>
    <t>valba (rizalit)</t>
  </si>
  <si>
    <t>6,456*4,15/2</t>
  </si>
  <si>
    <t>sedlová (střecha)</t>
  </si>
  <si>
    <t>29,3*8,40</t>
  </si>
  <si>
    <t>21,4*8,40</t>
  </si>
  <si>
    <t>7,2*8,40</t>
  </si>
  <si>
    <t>11</t>
  </si>
  <si>
    <t>762354811</t>
  </si>
  <si>
    <t>Demontáž nadstřešních konstrukcí krovů střešních vikýřů trojúhelníkových</t>
  </si>
  <si>
    <t>kus</t>
  </si>
  <si>
    <t>1099461832</t>
  </si>
  <si>
    <t>https://podminky.urs.cz/item/CS_URS_2023_02/762354811</t>
  </si>
  <si>
    <t>12</t>
  </si>
  <si>
    <t>R-pol 762-001</t>
  </si>
  <si>
    <t>Demontáž a likvidace krovu</t>
  </si>
  <si>
    <t>kpl</t>
  </si>
  <si>
    <t>1852077442</t>
  </si>
  <si>
    <t>13</t>
  </si>
  <si>
    <t>R-pol 762-002</t>
  </si>
  <si>
    <t>Přípomocné práce</t>
  </si>
  <si>
    <t>-335041221</t>
  </si>
  <si>
    <t>764</t>
  </si>
  <si>
    <t>Konstrukce klempířské</t>
  </si>
  <si>
    <t>14</t>
  </si>
  <si>
    <t>764001891</t>
  </si>
  <si>
    <t>Demontáž klempířských konstrukcí oplechování úžlabí do suti</t>
  </si>
  <si>
    <t>m</t>
  </si>
  <si>
    <t>1499579499</t>
  </si>
  <si>
    <t>https://podminky.urs.cz/item/CS_URS_2023_02/764001891</t>
  </si>
  <si>
    <t>14,390*2</t>
  </si>
  <si>
    <t>8,588*2</t>
  </si>
  <si>
    <t>764002812</t>
  </si>
  <si>
    <t>Demontáž klempířských konstrukcí okapového plechu do suti, v krytině skládané</t>
  </si>
  <si>
    <t>-1645170816</t>
  </si>
  <si>
    <t>https://podminky.urs.cz/item/CS_URS_2023_02/764002812</t>
  </si>
  <si>
    <t>144,26</t>
  </si>
  <si>
    <t>764002861</t>
  </si>
  <si>
    <t>Demontáž klempířských konstrukcí oplechování říms do suti</t>
  </si>
  <si>
    <t>1339211956</t>
  </si>
  <si>
    <t>https://podminky.urs.cz/item/CS_URS_2023_02/764002861</t>
  </si>
  <si>
    <t>17</t>
  </si>
  <si>
    <t>764004811</t>
  </si>
  <si>
    <t>Demontáž klempířských konstrukcí žlabu nadřímsového do suti</t>
  </si>
  <si>
    <t>-1533247614</t>
  </si>
  <si>
    <t>https://podminky.urs.cz/item/CS_URS_2023_02/764004811</t>
  </si>
  <si>
    <t>18</t>
  </si>
  <si>
    <t>764004861</t>
  </si>
  <si>
    <t>Demontáž klempířských konstrukcí svodu do suti</t>
  </si>
  <si>
    <t>626921199</t>
  </si>
  <si>
    <t>https://podminky.urs.cz/item/CS_URS_2023_02/764004861</t>
  </si>
  <si>
    <t>5,90*7</t>
  </si>
  <si>
    <t>765</t>
  </si>
  <si>
    <t>Krytina skládaná</t>
  </si>
  <si>
    <t>19</t>
  </si>
  <si>
    <t>765121801</t>
  </si>
  <si>
    <t>Demontáž krytiny betonové na sucho, sklonu do 30° do suti</t>
  </si>
  <si>
    <t>1386353670</t>
  </si>
  <si>
    <t>https://podminky.urs.cz/item/CS_URS_2023_02/765121801</t>
  </si>
  <si>
    <t>20</t>
  </si>
  <si>
    <t>765121821</t>
  </si>
  <si>
    <t>Demontáž krytiny betonové Příplatek k cenám za sklon přes 30° do suti</t>
  </si>
  <si>
    <t>93974668</t>
  </si>
  <si>
    <t>https://podminky.urs.cz/item/CS_URS_2023_02/765121821</t>
  </si>
  <si>
    <t>765121881</t>
  </si>
  <si>
    <t>Demontáž krytiny betonové hřebenů a nároží, sklonu do 30° z hřebenáčů na sucho do suti</t>
  </si>
  <si>
    <t>30698738</t>
  </si>
  <si>
    <t>https://podminky.urs.cz/item/CS_URS_2023_02/765121881</t>
  </si>
  <si>
    <t>10,54*6</t>
  </si>
  <si>
    <t>6,46*2</t>
  </si>
  <si>
    <t>42,20</t>
  </si>
  <si>
    <t>2,00</t>
  </si>
  <si>
    <t>22</t>
  </si>
  <si>
    <t>765121891</t>
  </si>
  <si>
    <t>-374133250</t>
  </si>
  <si>
    <t>https://podminky.urs.cz/item/CS_URS_2023_02/765121891</t>
  </si>
  <si>
    <t>23</t>
  </si>
  <si>
    <t>765191911</t>
  </si>
  <si>
    <t>Demontáž pojistné hydroizolační fólie kladené ve sklonu přes 30°</t>
  </si>
  <si>
    <t>-1562885138</t>
  </si>
  <si>
    <t>https://podminky.urs.cz/item/CS_URS_2023_02/765191911</t>
  </si>
  <si>
    <t>24</t>
  </si>
  <si>
    <t>R-pol 765-001</t>
  </si>
  <si>
    <t>Demonmtáž střešního souvrství spojovacího krčku vč. manipulace, odvozu, likvidace</t>
  </si>
  <si>
    <t>-807810775</t>
  </si>
  <si>
    <t>4,33*10,90</t>
  </si>
  <si>
    <t>767</t>
  </si>
  <si>
    <t>Konstrukce zámečnické</t>
  </si>
  <si>
    <t>25</t>
  </si>
  <si>
    <t>767691822</t>
  </si>
  <si>
    <t>Ostatní práce - vyvěšení nebo zavěšení kovových křídel dveří, plochy do 2 m2</t>
  </si>
  <si>
    <t>12404271</t>
  </si>
  <si>
    <t>https://podminky.urs.cz/item/CS_URS_2023_02/767691822</t>
  </si>
  <si>
    <t>26</t>
  </si>
  <si>
    <t>767641800</t>
  </si>
  <si>
    <t>Demontáž dveřních zárubní odřezáním od upevnění, plochy dveří do 2,5 m2</t>
  </si>
  <si>
    <t>-1729264635</t>
  </si>
  <si>
    <t>https://podminky.urs.cz/item/CS_URS_2023_02/767641800</t>
  </si>
  <si>
    <t>27</t>
  </si>
  <si>
    <t>767996804</t>
  </si>
  <si>
    <t>Demontáž ostatních zámečnických konstrukcí rozebráním o hmotnosti jednotlivých dílů přes 250 do 500 kg</t>
  </si>
  <si>
    <t>kg</t>
  </si>
  <si>
    <t>113978706</t>
  </si>
  <si>
    <t>https://podminky.urs.cz/item/CS_URS_2023_02/767996804</t>
  </si>
  <si>
    <t>ocel schodiště</t>
  </si>
  <si>
    <t>400</t>
  </si>
  <si>
    <t>Ostatní</t>
  </si>
  <si>
    <t>28</t>
  </si>
  <si>
    <t>R-pol OST-001</t>
  </si>
  <si>
    <t>Demontáž stávajících technologií vč. manipulace, přesunu, odvozu a likvidace</t>
  </si>
  <si>
    <t>512</t>
  </si>
  <si>
    <t>485454053</t>
  </si>
  <si>
    <t>SO 02.1 - Stavební a konstrukční část - nový stav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</si>
  <si>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</si>
  <si>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</si>
  <si>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</si>
  <si>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6R - Úpravy povrchů střech</t>
  </si>
  <si>
    <t xml:space="preserve">    998 - Přesun hmot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</si>
  <si>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</si>
  <si>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</si>
  <si>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</si>
  <si>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773 - Podlahy z litého teraca</t>
  </si>
  <si>
    <t xml:space="preserve">    775 - Podlahy skládané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</si>
  <si>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</si>
  <si>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</si>
  <si>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</si>
  <si>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Svislé a kompletní konstrukce</t>
  </si>
  <si>
    <t>R-pol 3-001</t>
  </si>
  <si>
    <t>Obvodový plášť lehký z PUR panelů vč. finální povrchové úpravy, kotvení, spojovacího a pomocného materiálu</t>
  </si>
  <si>
    <t>-858205158</t>
  </si>
  <si>
    <t>2NP</t>
  </si>
  <si>
    <t>(11,75+13,70+28,48+11,15+41,03+11,45+1,15+13,70)*3,90</t>
  </si>
  <si>
    <t>střešní nástavba</t>
  </si>
  <si>
    <t>(5,575*2+5,10*2)*2,45</t>
  </si>
  <si>
    <t>311272111</t>
  </si>
  <si>
    <t>Zdivo z pórobetonových tvárnic na tenké maltové lože, tl. zdiva 250 mm pevnost tvárnic do P2, objemová hmotnost do 450 kg/m3 hladkých</t>
  </si>
  <si>
    <t>-14016636</t>
  </si>
  <si>
    <t>https://podminky.urs.cz/item/CS_URS_2023_02/311272111</t>
  </si>
  <si>
    <t>P</t>
  </si>
  <si>
    <t>Poznámka k položce:_x000D_
vč. kotvení a překladů</t>
  </si>
  <si>
    <t>9,75*3,35</t>
  </si>
  <si>
    <t>5,575*2,45</t>
  </si>
  <si>
    <t>311272031</t>
  </si>
  <si>
    <t>Zdivo z pórobetonových tvárnic na tenké maltové lože, tl. zdiva 200 mm pevnost tvárnic přes P2 do P4, objemová hmotnost přes 450 do 600 kg/m3 hladkých</t>
  </si>
  <si>
    <t>1804745346</t>
  </si>
  <si>
    <t>https://podminky.urs.cz/item/CS_URS_2023_02/311272031</t>
  </si>
  <si>
    <t>(5,675+4,40+1,50+5,50+5,675+5,875+5,675+4,47+1,50+4,10+4,25+5,275+3,075+13,40+3,275+3,075+17,93+3,075+5,675)*3,35</t>
  </si>
  <si>
    <t>342272245</t>
  </si>
  <si>
    <t>Příčky z pórobetonových tvárnic hladkých na tenké maltové lože objemová hmotnost do 500 kg/m3, tloušťka příčky 150 mm</t>
  </si>
  <si>
    <t>1868991195</t>
  </si>
  <si>
    <t>https://podminky.urs.cz/item/CS_URS_2023_02/342272245</t>
  </si>
  <si>
    <t>(4,28+3,075+2,25+2,85+2,85+2,05+2,30)*3,35</t>
  </si>
  <si>
    <t>342272225</t>
  </si>
  <si>
    <t>Příčky z pórobetonových tvárnic hladkých na tenké maltové lože objemová hmotnost do 500 kg/m3, tloušťka příčky 100 mm</t>
  </si>
  <si>
    <t>435840827</t>
  </si>
  <si>
    <t>https://podminky.urs.cz/item/CS_URS_2023_02/342272225</t>
  </si>
  <si>
    <t>(3,375+3,375+3,075+3,375+3,075+1,40+1,80+1,90+0,25*2+1,70+1,90+0,25*2+1,95+0,25)*3,35</t>
  </si>
  <si>
    <t>339941112.1</t>
  </si>
  <si>
    <t>ocel skeletová kosntrukce v pravidelných modulech 4,50 m ze sloupu z válcovaného nosníku HEB 160 do dl 3,50 m přišroubované</t>
  </si>
  <si>
    <t>801707579</t>
  </si>
  <si>
    <t>Poznámka k položce:_x000D_
vč. kotvení, povrchové úpravy, manipulace a osazení</t>
  </si>
  <si>
    <t>20*2</t>
  </si>
  <si>
    <t>339941113.1</t>
  </si>
  <si>
    <t>ocel skeletová kosntrukce v pravidelných modulech 4,50 m ze sloupu z válcovaného nosníku HEB 200 do dl 3,50 m přišroubované</t>
  </si>
  <si>
    <t>-378360219</t>
  </si>
  <si>
    <t>Vodorovné konstrukce</t>
  </si>
  <si>
    <t>631311126</t>
  </si>
  <si>
    <t>Mazanina z betonu prostého bez zvýšených nároků na prostředí tl. přes 80 do 120 mm tř. C 25/30</t>
  </si>
  <si>
    <t>1412498964</t>
  </si>
  <si>
    <t>https://podminky.urs.cz/item/CS_URS_2023_02/631311126</t>
  </si>
  <si>
    <t>SKL P1</t>
  </si>
  <si>
    <t>PODLAŽÍ+STŘECHA</t>
  </si>
  <si>
    <t>650,00*0,10*2</t>
  </si>
  <si>
    <t>SPOJOVACÍ KORIDOR</t>
  </si>
  <si>
    <t>23,20*0,10</t>
  </si>
  <si>
    <t>STŘECHA VÝSTUPU</t>
  </si>
  <si>
    <t>14,25*9,30*0,10</t>
  </si>
  <si>
    <t>631319173</t>
  </si>
  <si>
    <t>Příplatek k cenám mazanin za stržení povrchu spodní vrstvy mazaniny latí před vložením výztuže nebo pletiva pro tl. obou vrstev mazaniny přes 80 do 120 mm</t>
  </si>
  <si>
    <t>-1384304322</t>
  </si>
  <si>
    <t>https://podminky.urs.cz/item/CS_URS_2023_02/631319173</t>
  </si>
  <si>
    <t>631362021</t>
  </si>
  <si>
    <t>Výztuž mazanin ze svařovaných sítí z drátů typu KARI</t>
  </si>
  <si>
    <t>1830094412</t>
  </si>
  <si>
    <t>https://podminky.urs.cz/item/CS_URS_2023_02/631362021</t>
  </si>
  <si>
    <t>vyztužení 1,351 kg/m2</t>
  </si>
  <si>
    <t>650,00*2*(1,351/1000)*1,25</t>
  </si>
  <si>
    <t>23,20*(1,351/1000)*1,25</t>
  </si>
  <si>
    <t>14,25*9,30*(1,351/1000)*1,25</t>
  </si>
  <si>
    <t>413941123</t>
  </si>
  <si>
    <t>Osazování ocelových válcovaných nosníků ve stropech I nebo IE nebo U nebo UE nebo L č. 14 až 22 nebo výšky přes 120 do 220 mm</t>
  </si>
  <si>
    <t>-42058968</t>
  </si>
  <si>
    <t>https://podminky.urs.cz/item/CS_URS_2023_02/413941123</t>
  </si>
  <si>
    <t>nosník IPE 140, hmotnost: 13,40 kg/m</t>
  </si>
  <si>
    <t>předpoklad 2 bm/m2</t>
  </si>
  <si>
    <t>PODLAŽÍ</t>
  </si>
  <si>
    <t>650,00*(13,40/1000)</t>
  </si>
  <si>
    <t>SPOJOVACÍ KRČEK</t>
  </si>
  <si>
    <t>23,20*(13,40/1000)</t>
  </si>
  <si>
    <t>14,25*9,30*(13,40/1000)</t>
  </si>
  <si>
    <t>M</t>
  </si>
  <si>
    <t>13010746</t>
  </si>
  <si>
    <t>ocel profilová jakost S235JR (11 375) průřez IPE 140</t>
  </si>
  <si>
    <t>-1996229567</t>
  </si>
  <si>
    <t>413941133</t>
  </si>
  <si>
    <t>Osazování ocelových válcovaných nosníků ve stropech HE-A nebo HE-B, výšky přes 120 do 220 mm</t>
  </si>
  <si>
    <t>-1387970944</t>
  </si>
  <si>
    <t>https://podminky.urs.cz/item/CS_URS_2023_02/413941133</t>
  </si>
  <si>
    <t>nosník HEB200-220, hmotnost: 63,00 kg/m</t>
  </si>
  <si>
    <t>STŘECHA</t>
  </si>
  <si>
    <t>650,00*(63,00/1000)</t>
  </si>
  <si>
    <t>13010980</t>
  </si>
  <si>
    <t>ocel profilová jakost S235JR (11 375) průřez HEB 200-220</t>
  </si>
  <si>
    <t>-1026085565</t>
  </si>
  <si>
    <t>411354213.1</t>
  </si>
  <si>
    <t>Bednění stropů ztracené z hraněného trapézového plechu TR 40S/160/0,75</t>
  </si>
  <si>
    <t>227353036</t>
  </si>
  <si>
    <t>PODLAŽÍ, STROPNÍ DESKA</t>
  </si>
  <si>
    <t>650,00*2</t>
  </si>
  <si>
    <t>23,20</t>
  </si>
  <si>
    <t>14,25*9,30</t>
  </si>
  <si>
    <t>411354311</t>
  </si>
  <si>
    <t>Podpěrná konstrukce stropů - desek, kleneb a skořepin výška podepření do 4 m tloušťka stropu přes 5 do 15 cm zřízení</t>
  </si>
  <si>
    <t>239040786</t>
  </si>
  <si>
    <t>https://podminky.urs.cz/item/CS_URS_2023_02/411354311</t>
  </si>
  <si>
    <t>650</t>
  </si>
  <si>
    <t>411354312</t>
  </si>
  <si>
    <t>Podpěrná konstrukce stropů - desek, kleneb a skořepin výška podepření do 4 m tloušťka stropu přes 5 do 15 cm odstranění</t>
  </si>
  <si>
    <t>-10065096</t>
  </si>
  <si>
    <t>https://podminky.urs.cz/item/CS_URS_2023_02/411354312</t>
  </si>
  <si>
    <t>430321515</t>
  </si>
  <si>
    <t>Schodišťové konstrukce a rampy z betonu železového (bez výztuže) stupně, schodnice, ramena, podesty s nosníky tř. C 20/25</t>
  </si>
  <si>
    <t>-85842495</t>
  </si>
  <si>
    <t>https://podminky.urs.cz/item/CS_URS_2023_02/430321515</t>
  </si>
  <si>
    <t>mč 2.01</t>
  </si>
  <si>
    <t>23,20*0,15</t>
  </si>
  <si>
    <t>schodiště</t>
  </si>
  <si>
    <t>(0,60*1,075)*4</t>
  </si>
  <si>
    <t>1,25*0,25*2,30</t>
  </si>
  <si>
    <t>1,78*0,25*2,30</t>
  </si>
  <si>
    <t>431351121</t>
  </si>
  <si>
    <t>Bednění podest, podstupňových desek a ramp včetně podpěrné konstrukce výšky do 4 m půdorysně přímočarých zřízení</t>
  </si>
  <si>
    <t>2056868146</t>
  </si>
  <si>
    <t>https://podminky.urs.cz/item/CS_URS_2023_02/431351121</t>
  </si>
  <si>
    <t>schodiště - podesty</t>
  </si>
  <si>
    <t>1,25*2,30</t>
  </si>
  <si>
    <t>1,78*2,30</t>
  </si>
  <si>
    <t>431351122</t>
  </si>
  <si>
    <t>Bednění podest, podstupňových desek a ramp včetně podpěrné konstrukce výšky do 4 m půdorysně přímočarých odstranění</t>
  </si>
  <si>
    <t>-45750655</t>
  </si>
  <si>
    <t>https://podminky.urs.cz/item/CS_URS_2023_02/431351122</t>
  </si>
  <si>
    <t>434351141</t>
  </si>
  <si>
    <t>Bednění stupňů betonovaných na podstupňové desce nebo na terénu půdorysně přímočarých zřízení</t>
  </si>
  <si>
    <t>1628952272</t>
  </si>
  <si>
    <t>https://podminky.urs.cz/item/CS_URS_2023_02/434351141</t>
  </si>
  <si>
    <t>(0,18*1,075*10)*4</t>
  </si>
  <si>
    <t>434351142</t>
  </si>
  <si>
    <t>Bednění stupňů betonovaných na podstupňové desce nebo na terénu půdorysně přímočarých odstranění</t>
  </si>
  <si>
    <t>2050272557</t>
  </si>
  <si>
    <t>https://podminky.urs.cz/item/CS_URS_2023_02/434351142</t>
  </si>
  <si>
    <t>430361821</t>
  </si>
  <si>
    <t>Výztuž schodišťových konstrukcí a ramp stupňů, schodnic, ramen, podest s nosníky z betonářské oceli 10 505 (R) nebo BSt 500</t>
  </si>
  <si>
    <t>-1905008240</t>
  </si>
  <si>
    <t>https://podminky.urs.cz/item/CS_URS_2023_02/430361821</t>
  </si>
  <si>
    <t>vyztužení 120 kg/m3</t>
  </si>
  <si>
    <t>7,803*(120/1000)*1,05</t>
  </si>
  <si>
    <t>Úpravy povrchů, podlahy a osazování výplní</t>
  </si>
  <si>
    <t>612142001</t>
  </si>
  <si>
    <t>Potažení vnitřních ploch pletivem v ploše nebo pruzích, na plném podkladu sklovláknitým vtlačením do tmelu stěn</t>
  </si>
  <si>
    <t>-174799594</t>
  </si>
  <si>
    <t>https://podminky.urs.cz/item/CS_URS_2023_02/612142001</t>
  </si>
  <si>
    <t>Poznámka k položce:_x000D_
vč. rohových a zakončovacích lišt, pomocného materiálu</t>
  </si>
  <si>
    <t>SKL ST1</t>
  </si>
  <si>
    <t>příčka tl. 100 mm</t>
  </si>
  <si>
    <t>94,386*2</t>
  </si>
  <si>
    <t>příčka tl. 150 mm</t>
  </si>
  <si>
    <t>65,844*2</t>
  </si>
  <si>
    <t>stěna tl. 200 mm</t>
  </si>
  <si>
    <t>346,39*2</t>
  </si>
  <si>
    <t>stěna tl. 250 mm</t>
  </si>
  <si>
    <t>32,663*2</t>
  </si>
  <si>
    <t>stěna obvodová tl. 300 mm</t>
  </si>
  <si>
    <t>397,23</t>
  </si>
  <si>
    <t>612321131</t>
  </si>
  <si>
    <t>Potažení vnitřních ploch vápenocementovým štukem tloušťky do 3 mm svislých konstrukcí stěn</t>
  </si>
  <si>
    <t>-1371765847</t>
  </si>
  <si>
    <t>https://podminky.urs.cz/item/CS_URS_2023_02/612321131</t>
  </si>
  <si>
    <t>odečet ker. obkladů</t>
  </si>
  <si>
    <t>-131,25</t>
  </si>
  <si>
    <t>631311116</t>
  </si>
  <si>
    <t>Mazanina z betonu prostého bez zvýšených nároků na prostředí tl. přes 50 do 80 mm tř. C 25/30</t>
  </si>
  <si>
    <t>-105158329</t>
  </si>
  <si>
    <t>https://podminky.urs.cz/item/CS_URS_2023_02/631311116</t>
  </si>
  <si>
    <t>Poznámka k položce:_x000D_
vč. bednění, dilatačního pásku, spojovacího a pomocného materiálu</t>
  </si>
  <si>
    <t>587,84*0,05</t>
  </si>
  <si>
    <t>631319171</t>
  </si>
  <si>
    <t>Příplatek k cenám mazanin za stržení povrchu spodní vrstvy mazaniny latí před vložením výztuže nebo pletiva pro tl. obou vrstev mazaniny přes 50 do 80 mm</t>
  </si>
  <si>
    <t>1567962150</t>
  </si>
  <si>
    <t>https://podminky.urs.cz/item/CS_URS_2023_02/631319171</t>
  </si>
  <si>
    <t>-530540620</t>
  </si>
  <si>
    <t>587,84*(1,351/1000)*1,25</t>
  </si>
  <si>
    <t>29</t>
  </si>
  <si>
    <t>632481213</t>
  </si>
  <si>
    <t>Separační vrstva k oddělení podlahových vrstev z polyetylénové fólie</t>
  </si>
  <si>
    <t>-831854583</t>
  </si>
  <si>
    <t>https://podminky.urs.cz/item/CS_URS_2023_02/632481213</t>
  </si>
  <si>
    <t>587,84</t>
  </si>
  <si>
    <t>6R</t>
  </si>
  <si>
    <t>Úpravy povrchů střech</t>
  </si>
  <si>
    <t>30</t>
  </si>
  <si>
    <t>R-pol 6R-001</t>
  </si>
  <si>
    <t>D+M venkovní terasa, ozn. ST1</t>
  </si>
  <si>
    <t>-1414581003</t>
  </si>
  <si>
    <t xml:space="preserve">Poznámka k položce:_x000D_
Položka obsahuje následující:_x000D_
- Terasová prkna dřevěná – Thermowood_x000D_
- Dřevěné roznášecí latě 40/60_x000D_
- Podložka rektifikační s proměnou výškou terče_x000D_
- HDPE nopová fólie a perforací v horním povrchu, horní povrch kašírovaná PP textilie 150 g / m², - spodní povrch kašírovaná PP textilie 300 g / m²_x000D_
- Hydroizolační fólie z PVC-P s výztužnou PES vložkou, mechanicky kotvená k podkladu, UV stabilní, barva středně šedá_x000D_
- Separační vrstva – netkaná textilie 300 g/m2_x000D_
- Tepelná izolace EPS 150 (ve dvou vrstvách) 2x 140 mm_x000D_
- Asfaltový pás hydroizolační GLASTEK 40 SPECIAL MINERAL_x000D_
- Penetrační nátěr asfaltový_x000D_
</t>
  </si>
  <si>
    <t>31</t>
  </si>
  <si>
    <t>R-pol 6R-002</t>
  </si>
  <si>
    <t>D+M vegetační střecha s intenzivní zelení s fólií, ozn. ST2</t>
  </si>
  <si>
    <t>1753583434</t>
  </si>
  <si>
    <t>Poznámka k položce:_x000D_
Položka obsahuje následující:_x000D_
- Koberec trávníkový_x000D_
- Substrát střešní intenzivní_x000D_
- HDPE nopová fólie a perforací v horním povrchu, horní povrch kašírovaná PP textilie 150 g / m², - spodní povrch kašírovaná PP textilie 300 g / m²_x000D_
- Hydroizolační fólie z PVC-P s výztužnou PES vložkou, mechanicky kotvená k podkladu, UV stabilní, barva středně šedá_x000D_
- Separační vrstva – netkaná textilie 300 g/m2_x000D_
- Tepelná izolace EPS 150 (ve dvou vrstvách) 2x 140 mm_x000D_
- Asfaltový pás hydroizolační GLASTEK 40 SPECIAL MINERAL_x000D_
- Penetrační nátěr asfaltový_x000D_
- spojovací a pomocný materiál</t>
  </si>
  <si>
    <t>32</t>
  </si>
  <si>
    <t>R-pol 6R-003</t>
  </si>
  <si>
    <t>D+M střecha s fólií stabilizovaná kamenivem, ozn. ST3</t>
  </si>
  <si>
    <t>-1588439688</t>
  </si>
  <si>
    <t>Poznámka k položce:_x000D_
Položka obsahuje následující:_x000D_
- Kačírek - prané říční kamenivo fr. 8/16_x000D_
- Separační vrstva – netkaná textilie 300 g/m2_x000D_
- Hydroizolační fólie z PVC-P s výztužnou PES vložkou, mechanicky kotvená k podkladu, UV stabilní, barva středně šedá_x000D_
- Separační vrstva – netkaná textilie 300 g/m2_x000D_
- Tepelná izolace EPS 150 (ve dvou vrstvách) 2x 140 mm_x000D_
- Asfaltový pás hydroizolační GLASTEK 40 SPECIAL MINERAL_x000D_
- Penetrační nátěr asfaltový_x000D_
- spojovací a pomocný materiál</t>
  </si>
  <si>
    <t>33</t>
  </si>
  <si>
    <t>941111122</t>
  </si>
  <si>
    <t>Lešení řadové trubkové lehké pracovní s podlahami s provozním zatížením tř. 3 do 200 kg/m2 šířky tř. W09 od 0,9 do 1,2 m, výšky výšky přes 10 do 25 m montáž</t>
  </si>
  <si>
    <t>-1266419272</t>
  </si>
  <si>
    <t>https://podminky.urs.cz/item/CS_URS_2023_02/941111122</t>
  </si>
  <si>
    <t>160*9,50</t>
  </si>
  <si>
    <t>(5,575*2+5,10*2)*2,60</t>
  </si>
  <si>
    <t>34</t>
  </si>
  <si>
    <t>941111222</t>
  </si>
  <si>
    <t>Lešení řadové trubkové lehké pracovní s podlahami s provozním zatížením tř. 3 do 200 kg/m2 šířky tř. W09 od 0,9 do 1,2 m, výšky výšky přes 10 do 25 m příplatek k ceně za každý den použití</t>
  </si>
  <si>
    <t>-549676558</t>
  </si>
  <si>
    <t>https://podminky.urs.cz/item/CS_URS_2023_02/941111222</t>
  </si>
  <si>
    <t>pronájem lešení 3 měsíce</t>
  </si>
  <si>
    <t>1575,510*30*3</t>
  </si>
  <si>
    <t>35</t>
  </si>
  <si>
    <t>941111822</t>
  </si>
  <si>
    <t>Lešení řadové trubkové lehké pracovní s podlahami s provozním zatížením tř. 3 do 200 kg/m2 šířky tř. W09 od 0,9 do 1,2 m, výšky výšky přes 10 do 25 m demontáž</t>
  </si>
  <si>
    <t>-69434623</t>
  </si>
  <si>
    <t>https://podminky.urs.cz/item/CS_URS_2023_02/941111822</t>
  </si>
  <si>
    <t>36</t>
  </si>
  <si>
    <t>944511111</t>
  </si>
  <si>
    <t>Síť ochranná zavěšená na konstrukci lešení z textilie z umělých vláken montáž</t>
  </si>
  <si>
    <t>624669140</t>
  </si>
  <si>
    <t>https://podminky.urs.cz/item/CS_URS_2023_02/944511111</t>
  </si>
  <si>
    <t>37</t>
  </si>
  <si>
    <t>944511211</t>
  </si>
  <si>
    <t>Síť ochranná zavěšená na konstrukci lešení z textilie z umělých vláken příplatek k ceně za každý den použití</t>
  </si>
  <si>
    <t>-95958596</t>
  </si>
  <si>
    <t>https://podminky.urs.cz/item/CS_URS_2023_02/944511211</t>
  </si>
  <si>
    <t>38</t>
  </si>
  <si>
    <t>944511811</t>
  </si>
  <si>
    <t>Síť ochranná zavěšená na konstrukci lešení z textilie z umělých vláken demontáž</t>
  </si>
  <si>
    <t>973201790</t>
  </si>
  <si>
    <t>https://podminky.urs.cz/item/CS_URS_2023_02/944511811</t>
  </si>
  <si>
    <t>39</t>
  </si>
  <si>
    <t>949101112</t>
  </si>
  <si>
    <t>Lešení pomocné pracovní pro objekty pozemních staveb pro zatížení do 150 kg/m2, o výšce lešeňové podlahy přes 1,9 do 3,5 m</t>
  </si>
  <si>
    <t>-341547012</t>
  </si>
  <si>
    <t>https://podminky.urs.cz/item/CS_URS_2023_02/949101112</t>
  </si>
  <si>
    <t>587,94</t>
  </si>
  <si>
    <t>40</t>
  </si>
  <si>
    <t>952901111</t>
  </si>
  <si>
    <t>Vyčištění budov nebo objektů před předáním do užívání budov bytové nebo občanské výstavby, světlé výšky podlaží do 4 m</t>
  </si>
  <si>
    <t>-491577305</t>
  </si>
  <si>
    <t>https://podminky.urs.cz/item/CS_URS_2023_02/952901111</t>
  </si>
  <si>
    <t>998</t>
  </si>
  <si>
    <t>Přesun hmot</t>
  </si>
  <si>
    <t>41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</si>
  <si>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</si>
  <si>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</si>
  <si>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-1097835880</t>
  </si>
  <si>
    <t>https://podminky.urs.cz/item/CS_URS_2023_02/998011002</t>
  </si>
  <si>
    <t>42</t>
  </si>
  <si>
    <t>713121111</t>
  </si>
  <si>
    <t>Montáž tepelné izolace podlah rohožemi, pásy, deskami, dílci, bloky (izolační materiál ve specifikaci) kladenými volně jednovrstvá</t>
  </si>
  <si>
    <t>939343580</t>
  </si>
  <si>
    <t>https://podminky.urs.cz/item/CS_URS_2023_02/713121111</t>
  </si>
  <si>
    <t>43</t>
  </si>
  <si>
    <t>28376555</t>
  </si>
  <si>
    <t>deska polystyrénová pro snížení kročejového hluku (max. zatížení 4 kN/m2) tl 50mm</t>
  </si>
  <si>
    <t>393848493</t>
  </si>
  <si>
    <t>587,84*1,02 'Přepočtené koeficientem množství</t>
  </si>
  <si>
    <t>44</t>
  </si>
  <si>
    <t>998713202</t>
  </si>
  <si>
    <t>Přesun hmot pro izolace tepelné stanovený procentní sazbou (%) z ceny vodorovná dopravní vzdálenost do 50 m v objektech výšky přes 6 do 12 m</t>
  </si>
  <si>
    <t>%</t>
  </si>
  <si>
    <t>779616047</t>
  </si>
  <si>
    <t>https://podminky.urs.cz/item/CS_URS_2023_02/998713202</t>
  </si>
  <si>
    <t>45</t>
  </si>
  <si>
    <t>762081150</t>
  </si>
  <si>
    <t>Hoblování hraněného řeziva přímo na staveništi ve staveništní dílně</t>
  </si>
  <si>
    <t>1030563373</t>
  </si>
  <si>
    <t>https://podminky.urs.cz/item/CS_URS_2023_02/762081150</t>
  </si>
  <si>
    <t>zástěna terasy z hranolů 200x2400x80 mm</t>
  </si>
  <si>
    <t>0,20*3,00*0,08*30</t>
  </si>
  <si>
    <t>46</t>
  </si>
  <si>
    <t>762083122</t>
  </si>
  <si>
    <t>Impregnace řeziva máčením proti dřevokaznému hmyzu, houbám a plísním, třída ohrožení 3 a 4 (dřevo v exteriéru)</t>
  </si>
  <si>
    <t>-1240203812</t>
  </si>
  <si>
    <t>https://podminky.urs.cz/item/CS_URS_2023_02/762083122</t>
  </si>
  <si>
    <t>47</t>
  </si>
  <si>
    <t>762112120</t>
  </si>
  <si>
    <t>Montáž konstrukce stěn a příček na hladko (bez zářezů) z hraněného a polohraněného řeziva průřezové plochy přes 120 do 224 cm2</t>
  </si>
  <si>
    <t>504925121</t>
  </si>
  <si>
    <t>https://podminky.urs.cz/item/CS_URS_2023_02/762112120</t>
  </si>
  <si>
    <t>3,00*30</t>
  </si>
  <si>
    <t>48</t>
  </si>
  <si>
    <t>60512130</t>
  </si>
  <si>
    <t>hranol stavební řezivo průřezu do 224cm2 do dl 6m</t>
  </si>
  <si>
    <t>-1350761195</t>
  </si>
  <si>
    <t>1,44*1,1 'Přepočtené koeficientem množství</t>
  </si>
  <si>
    <t>49</t>
  </si>
  <si>
    <t>762195000</t>
  </si>
  <si>
    <t>Spojovací prostředky stěn a příček hřebíky, svory, fixační prkna</t>
  </si>
  <si>
    <t>1369870594</t>
  </si>
  <si>
    <t>https://podminky.urs.cz/item/CS_URS_2023_02/762195000</t>
  </si>
  <si>
    <t>50</t>
  </si>
  <si>
    <t>Povrchová úprava zástěnx terasy z hranolů 200x2400x80 mm</t>
  </si>
  <si>
    <t>741756986</t>
  </si>
  <si>
    <t>(0,20*2+0,08*2)*3,00*30</t>
  </si>
  <si>
    <t>51</t>
  </si>
  <si>
    <t>998762202</t>
  </si>
  <si>
    <t>Přesun hmot pro konstrukce tesařské stanovený procentní sazbou (%) z ceny vodorovná dopravní vzdálenost do 50 m v objektech výšky přes 6 do 12 m</t>
  </si>
  <si>
    <t>-1028344025</t>
  </si>
  <si>
    <t>https://podminky.urs.cz/item/CS_URS_2023_02/998762202</t>
  </si>
  <si>
    <t>763</t>
  </si>
  <si>
    <t>Konstrukce suché výstavby</t>
  </si>
  <si>
    <t>52</t>
  </si>
  <si>
    <t>763131411</t>
  </si>
  <si>
    <t>Podhled ze sádrokartonových desek dvouvrstvá zavěšená spodní konstrukce z ocelových profilů CD, UD jednoduše opláštěná deskou standardní A, tl. 12,5 mm, bez izolace</t>
  </si>
  <si>
    <t>127117548</t>
  </si>
  <si>
    <t>https://podminky.urs.cz/item/CS_URS_2023_02/763131411</t>
  </si>
  <si>
    <t>Poznámka k položce:_x000D_
vč. pomocného materiálu (rohové a ukončující lišty, silikonování, atd.)</t>
  </si>
  <si>
    <t>SKL S1</t>
  </si>
  <si>
    <t>375,54</t>
  </si>
  <si>
    <t>53</t>
  </si>
  <si>
    <t>763131451</t>
  </si>
  <si>
    <t>Podhled ze sádrokartonových desek dvouvrstvá zavěšená spodní konstrukce z ocelových profilů CD, UD jednoduše opláštěná deskou impregnovanou H2, tl. 12,5 mm, bez izolace</t>
  </si>
  <si>
    <t>-1602851827</t>
  </si>
  <si>
    <t>https://podminky.urs.cz/item/CS_URS_2023_02/763131451</t>
  </si>
  <si>
    <t>SKL S2</t>
  </si>
  <si>
    <t>37,20</t>
  </si>
  <si>
    <t>54</t>
  </si>
  <si>
    <t>763131714</t>
  </si>
  <si>
    <t>Podhled ze sádrokartonových desek ostatní práce a konstrukce na podhledech ze sádrokartonových desek základní penetrační nátěr</t>
  </si>
  <si>
    <t>1109240345</t>
  </si>
  <si>
    <t>https://podminky.urs.cz/item/CS_URS_2023_02/763131714</t>
  </si>
  <si>
    <t>375,54+37,20</t>
  </si>
  <si>
    <t>55</t>
  </si>
  <si>
    <t>763131771</t>
  </si>
  <si>
    <t>Podhled ze sádrokartonových desek Příplatek k cenám za rovinnost kvality speciální tmelení kvality Q3</t>
  </si>
  <si>
    <t>603800001</t>
  </si>
  <si>
    <t>https://podminky.urs.cz/item/CS_URS_2023_02/763131771</t>
  </si>
  <si>
    <t>56</t>
  </si>
  <si>
    <t>R-pol 763-001</t>
  </si>
  <si>
    <t>D+M akustický laťový podhled otevřený, lamely z cementotřískových desek, bílý matný lak</t>
  </si>
  <si>
    <t>-352841575</t>
  </si>
  <si>
    <t>SKL S3</t>
  </si>
  <si>
    <t>170,30</t>
  </si>
  <si>
    <t>57</t>
  </si>
  <si>
    <t>998763201</t>
  </si>
  <si>
    <t>Přesun hmot pro dřevostavby stanovený procentní sazbou (%) z ceny vodorovná dopravní vzdálenost do 50 m v objektech výšky přes 6 do 12 m</t>
  </si>
  <si>
    <t>379129347</t>
  </si>
  <si>
    <t>https://podminky.urs.cz/item/CS_URS_2023_02/998763201</t>
  </si>
  <si>
    <t>58</t>
  </si>
  <si>
    <t>R-pol 764-001</t>
  </si>
  <si>
    <t>D+M klepířské konstrukce</t>
  </si>
  <si>
    <t>-401622527</t>
  </si>
  <si>
    <t>59</t>
  </si>
  <si>
    <t>998764202</t>
  </si>
  <si>
    <t>Přesun hmot pro konstrukce klempířské stanovený procentní sazbou (%) z ceny vodorovná dopravní vzdálenost do 50 m v objektech výšky přes 6 do 12 m</t>
  </si>
  <si>
    <t>-118958692</t>
  </si>
  <si>
    <t>https://podminky.urs.cz/item/CS_URS_2023_02/998764202</t>
  </si>
  <si>
    <t>766</t>
  </si>
  <si>
    <t>Konstrukce truhlářské</t>
  </si>
  <si>
    <t>60</t>
  </si>
  <si>
    <t>R-pol 766-002</t>
  </si>
  <si>
    <t>D+M dveře 700/2100 mm - vč. všech syst. detailů, zárubně, křídla, kování, spojovacího a pomocného materiálu</t>
  </si>
  <si>
    <t>1357089885</t>
  </si>
  <si>
    <t>61</t>
  </si>
  <si>
    <t>R-pol 766-003</t>
  </si>
  <si>
    <t>D+M dveře 800/2100 mm - vč. všech syst. detailů, zárubně, křídla, kování, spojovacího a pomocného materiálu</t>
  </si>
  <si>
    <t>1334938197</t>
  </si>
  <si>
    <t>62</t>
  </si>
  <si>
    <t>R-pol 766-004</t>
  </si>
  <si>
    <t>D+M dveře 900/2100 mm - vč. všech syst. detailů, zárubně, křídla, kování, spojovacího a pomocného materiálu</t>
  </si>
  <si>
    <t>-352343147</t>
  </si>
  <si>
    <t>63</t>
  </si>
  <si>
    <t>R-pol 766-006</t>
  </si>
  <si>
    <t>D+M záchodové kabinky s dveřmi - vč. všech syst. detailů, zárubně, křídla, kování, spojovacího a pomocného materiálu</t>
  </si>
  <si>
    <t>-951344346</t>
  </si>
  <si>
    <t>1,00</t>
  </si>
  <si>
    <t>64</t>
  </si>
  <si>
    <t>R-pol 766-007</t>
  </si>
  <si>
    <t>D+M květníků - vč. všech syst. detailů, kotvení, spojovacího a pomocného materiálu</t>
  </si>
  <si>
    <t>ks</t>
  </si>
  <si>
    <t>720085035</t>
  </si>
  <si>
    <t>65</t>
  </si>
  <si>
    <t>R-pol 766-008</t>
  </si>
  <si>
    <t>D+M laviček - vč. všech syst. detailů, kotvení, spojovacího a pomocného materiálu</t>
  </si>
  <si>
    <t>-1908210457</t>
  </si>
  <si>
    <t>66</t>
  </si>
  <si>
    <t>998766202</t>
  </si>
  <si>
    <t>Přesun hmot pro konstrukce truhlářské stanovený procentní sazbou (%) z ceny vodorovná dopravní vzdálenost do 50 m v objektech výšky přes 6 do 12 m</t>
  </si>
  <si>
    <t>1119330528</t>
  </si>
  <si>
    <t>https://podminky.urs.cz/item/CS_URS_2023_02/998766202</t>
  </si>
  <si>
    <t>67</t>
  </si>
  <si>
    <t>R-pol 767-001</t>
  </si>
  <si>
    <t>-529375970</t>
  </si>
  <si>
    <t>střecha</t>
  </si>
  <si>
    <t>68</t>
  </si>
  <si>
    <t>R-pol 767-002</t>
  </si>
  <si>
    <t>D+M Al dveře 1400/2400 mm - vč. všech syst. detailů, zárubně, křídla, kování, spojovacího a pomocného materiálu</t>
  </si>
  <si>
    <t>-1717687436</t>
  </si>
  <si>
    <t>69</t>
  </si>
  <si>
    <t>R-pol 767-003</t>
  </si>
  <si>
    <t>D+M Al dveře 1600/2400 mm - vč. všech syst. detailů, zárubně, křídla, kování, spojovacího a pomocného materiálu</t>
  </si>
  <si>
    <t>237543144</t>
  </si>
  <si>
    <t>70</t>
  </si>
  <si>
    <t>R-pol 767-004</t>
  </si>
  <si>
    <t>D+M okno, Al rám, izolační trojskolo, Uw= 0,91 W/m2K - vč. všech syst. detailů, rámu, křídla, kování, spojovacího a pomocného materiálu</t>
  </si>
  <si>
    <t>-2043908327</t>
  </si>
  <si>
    <t>Poznámka k položce:_x000D_
Součástí dodávky oken je vnitřní postformingový parapet.</t>
  </si>
  <si>
    <t>(3,53+3,60+3,60+3,60+1,35+1,35+3,70+3,60+3,60+3,60+2,00+3,275+3,60+3,60+3,60+2,70+3,60+3,60+2,52+4,00+4,00+3,60+2,00)*2,20</t>
  </si>
  <si>
    <t>0,70*3</t>
  </si>
  <si>
    <t>71</t>
  </si>
  <si>
    <t>R-pol 767-005</t>
  </si>
  <si>
    <t>D+M systémové vnější žaluzie z hliníkových lamel - vč. všech syst. detailů, kastlíku, elektropohonu, kování, spojovacího a pomocného materiálu</t>
  </si>
  <si>
    <t>-1291074340</t>
  </si>
  <si>
    <t>72</t>
  </si>
  <si>
    <t>R-pol 767-006</t>
  </si>
  <si>
    <t>D+M opláštění spojovacího krčku proskleným fasádním systémem  - vč. všech syst. detailů, kování, spojovacího a pomocného materiálu</t>
  </si>
  <si>
    <t>-153462371</t>
  </si>
  <si>
    <t>(11,59+11,59)*3,30</t>
  </si>
  <si>
    <t>73</t>
  </si>
  <si>
    <t>R-pol 767-007</t>
  </si>
  <si>
    <t>D+M střešní světlík  - vč. všech syst. detailů, rámu, křídla, elektropohonu, kování, spojovacího a pomocného materiálu</t>
  </si>
  <si>
    <t>-2077786955</t>
  </si>
  <si>
    <t>74</t>
  </si>
  <si>
    <t>R-pol 767-008</t>
  </si>
  <si>
    <t>D+M oplocení atiky  - vč. všech syst. detailů, kování, kotvení, spojovacího a pomocného materiálu</t>
  </si>
  <si>
    <t>-1657814080</t>
  </si>
  <si>
    <t>98,06</t>
  </si>
  <si>
    <t>75</t>
  </si>
  <si>
    <t>998767202</t>
  </si>
  <si>
    <t>Přesun hmot pro zámečnické konstrukce stanovený procentní sazbou (%) z ceny vodorovná dopravní vzdálenost do 50 m v objektech výšky přes 6 do 12 m</t>
  </si>
  <si>
    <t>-1474949200</t>
  </si>
  <si>
    <t>https://podminky.urs.cz/item/CS_URS_2023_02/998767202</t>
  </si>
  <si>
    <t>771</t>
  </si>
  <si>
    <t>Podlahy z dlaždic</t>
  </si>
  <si>
    <t>76</t>
  </si>
  <si>
    <t>771111011</t>
  </si>
  <si>
    <t>Příprava podkladu před provedením dlažby vysátí podlah</t>
  </si>
  <si>
    <t>-1478764999</t>
  </si>
  <si>
    <t>https://podminky.urs.cz/item/CS_URS_2023_02/771111011</t>
  </si>
  <si>
    <t>10,50+2,20+151,60+5,00</t>
  </si>
  <si>
    <t>77</t>
  </si>
  <si>
    <t>771121011</t>
  </si>
  <si>
    <t>Příprava podkladu před provedením dlažby nátěr penetrační na podlahu</t>
  </si>
  <si>
    <t>-1708433226</t>
  </si>
  <si>
    <t>https://podminky.urs.cz/item/CS_URS_2023_02/771121011</t>
  </si>
  <si>
    <t>78</t>
  </si>
  <si>
    <t>771574436</t>
  </si>
  <si>
    <t>Montáž podlah z dlaždic keramických lepených cementovým flexibilním lepidlem reliéfních nebo z dekorů, tloušťky do 10 mm přes 9 do 12 ks/m2</t>
  </si>
  <si>
    <t>-856539078</t>
  </si>
  <si>
    <t>https://podminky.urs.cz/item/CS_URS_2023_02/771574436</t>
  </si>
  <si>
    <t>Poznámka k položce:_x000D_
vč. soklu, přechodových a ukončovacích lišt, spojovacího a pomocného materiálu</t>
  </si>
  <si>
    <t>79</t>
  </si>
  <si>
    <t>59761151</t>
  </si>
  <si>
    <t>dlažba keramická slinutá mrazuvzdorná do interiéru i exteriéru R9 povrch reliéfní/matný tl do 10mm přes 9 do 12ks/m2</t>
  </si>
  <si>
    <t>-450017009</t>
  </si>
  <si>
    <t>169,3*1,1 'Přepočtené koeficientem množství</t>
  </si>
  <si>
    <t>80</t>
  </si>
  <si>
    <t>998771202</t>
  </si>
  <si>
    <t>Přesun hmot pro podlahy z dlaždic stanovený procentní sazbou (%) z ceny vodorovná dopravní vzdálenost do 50 m v objektech výšky přes 6 do 12 m</t>
  </si>
  <si>
    <t>2078495118</t>
  </si>
  <si>
    <t>https://podminky.urs.cz/item/CS_URS_2023_02/998771202</t>
  </si>
  <si>
    <t>773</t>
  </si>
  <si>
    <t>Podlahy z litého teraca</t>
  </si>
  <si>
    <t>81</t>
  </si>
  <si>
    <t>773591111</t>
  </si>
  <si>
    <t>Příprava podkladu před provedením teracových podlah podlah vysátí</t>
  </si>
  <si>
    <t>-1518751778</t>
  </si>
  <si>
    <t>https://podminky.urs.cz/item/CS_URS_2023_02/773591111</t>
  </si>
  <si>
    <t>23,20+88,70+13,20+9,44+3,50+3,70+15,00+15,00</t>
  </si>
  <si>
    <t>82</t>
  </si>
  <si>
    <t>773591171</t>
  </si>
  <si>
    <t>Příprava podkladu před provedením teracových podlah podlah penetrační nátěr</t>
  </si>
  <si>
    <t>-1831509405</t>
  </si>
  <si>
    <t>https://podminky.urs.cz/item/CS_URS_2023_02/773591171</t>
  </si>
  <si>
    <t>83</t>
  </si>
  <si>
    <t>773511260</t>
  </si>
  <si>
    <t>Podlaha z přírodního litého teraca prostá tloušťky do 20 mm</t>
  </si>
  <si>
    <t>486468432</t>
  </si>
  <si>
    <t>https://podminky.urs.cz/item/CS_URS_2023_02/773511260</t>
  </si>
  <si>
    <t>84</t>
  </si>
  <si>
    <t>773519195</t>
  </si>
  <si>
    <t>Podlaha z přírodního litého teraca Příplatek k cenám za každých dalších i započatých 5 mm tloušťky</t>
  </si>
  <si>
    <t>1455551292</t>
  </si>
  <si>
    <t>https://podminky.urs.cz/item/CS_URS_2023_02/773519195</t>
  </si>
  <si>
    <t>85</t>
  </si>
  <si>
    <t>998773202</t>
  </si>
  <si>
    <t>Přesun hmot pro podlahy teracové lité stanovený procentní sazbou (%) z ceny vodorovná dopravní vzdálenost do 50 m v objektech výšky přes 6 do 12 m</t>
  </si>
  <si>
    <t>788754666</t>
  </si>
  <si>
    <t>https://podminky.urs.cz/item/CS_URS_2023_02/998773202</t>
  </si>
  <si>
    <t>775</t>
  </si>
  <si>
    <t>Podlahy skládané</t>
  </si>
  <si>
    <t>86</t>
  </si>
  <si>
    <t>632441111</t>
  </si>
  <si>
    <t>Potěr anhydritový samonivelační ze suchých směsí tlouštky přes 10 do 20 mm</t>
  </si>
  <si>
    <t>-168301828</t>
  </si>
  <si>
    <t>https://podminky.urs.cz/item/CS_URS_2023_02/632441111</t>
  </si>
  <si>
    <t>49,00+23,30+49,00+49,00+23,00+18,70+16,90+13,10</t>
  </si>
  <si>
    <t>87</t>
  </si>
  <si>
    <t>775111111</t>
  </si>
  <si>
    <t>Příprava podkladu skládaných podlah broušení podlah nového podkladu anhydritového</t>
  </si>
  <si>
    <t>-1226976004</t>
  </si>
  <si>
    <t>https://podminky.urs.cz/item/CS_URS_2023_02/775111111</t>
  </si>
  <si>
    <t>88</t>
  </si>
  <si>
    <t>775111311</t>
  </si>
  <si>
    <t>Příprava podkladu skládaných podlah vysátí podlah</t>
  </si>
  <si>
    <t>-994842723</t>
  </si>
  <si>
    <t>https://podminky.urs.cz/item/CS_URS_2023_02/775111311</t>
  </si>
  <si>
    <t>89</t>
  </si>
  <si>
    <t>775511411</t>
  </si>
  <si>
    <t>Podlahy vlysové masivní lepené rybinový, řemenový, průpletový vzor s tmelením a broušením, bez povrchové úpravy a olištování z vlysů tl. do 22 mm šířky přes 40 do 50 mm, délky přes 240 do 300 mm dub, třída I</t>
  </si>
  <si>
    <t>617645127</t>
  </si>
  <si>
    <t>https://podminky.urs.cz/item/CS_URS_2023_02/775511411</t>
  </si>
  <si>
    <t>90</t>
  </si>
  <si>
    <t>775591311</t>
  </si>
  <si>
    <t>Skládané podlahy - ostatní práce lakování jednotlivé operace základní lak</t>
  </si>
  <si>
    <t>1142673484</t>
  </si>
  <si>
    <t>https://podminky.urs.cz/item/CS_URS_2023_02/775591311</t>
  </si>
  <si>
    <t>91</t>
  </si>
  <si>
    <t>775591313</t>
  </si>
  <si>
    <t>Skládané podlahy - ostatní práce lakování jednotlivé operace vrchní lak pro vysokou zátěž (sportovní prostory)</t>
  </si>
  <si>
    <t>-1816913646</t>
  </si>
  <si>
    <t>https://podminky.urs.cz/item/CS_URS_2023_02/775591313</t>
  </si>
  <si>
    <t>92</t>
  </si>
  <si>
    <t>775591316</t>
  </si>
  <si>
    <t>Skládané podlahy - ostatní práce lakování jednotlivé operace mezibroušení mezi vrstvami laku</t>
  </si>
  <si>
    <t>1005359031</t>
  </si>
  <si>
    <t>https://podminky.urs.cz/item/CS_URS_2023_02/775591316</t>
  </si>
  <si>
    <t>93</t>
  </si>
  <si>
    <t>998775202</t>
  </si>
  <si>
    <t>Přesun hmot pro podlahy skládané stanovený procentní sazbou (%) z ceny vodorovná dopravní vzdálenost do 50 m v objektech výšky přes 6 do 12 m</t>
  </si>
  <si>
    <t>918084271</t>
  </si>
  <si>
    <t>https://podminky.urs.cz/item/CS_URS_2023_02/998775202</t>
  </si>
  <si>
    <t>781</t>
  </si>
  <si>
    <t>Dokončovací práce - obklady</t>
  </si>
  <si>
    <t>94</t>
  </si>
  <si>
    <t>781111011</t>
  </si>
  <si>
    <t>Příprava podkladu před provedením obkladu oprášení (ometení) stěny</t>
  </si>
  <si>
    <t>665528956</t>
  </si>
  <si>
    <t>https://podminky.urs.cz/item/CS_URS_2023_02/781111011</t>
  </si>
  <si>
    <t>SKL ST2</t>
  </si>
  <si>
    <t>mč 2.14</t>
  </si>
  <si>
    <t>(5,55+5,35)*2,10</t>
  </si>
  <si>
    <t>mč 2.15</t>
  </si>
  <si>
    <t>7,80*2,10</t>
  </si>
  <si>
    <t>mč 2.16</t>
  </si>
  <si>
    <t>(10,15+11,75)*2,10</t>
  </si>
  <si>
    <t>mč 2.17</t>
  </si>
  <si>
    <t>95</t>
  </si>
  <si>
    <t>781121011</t>
  </si>
  <si>
    <t>Příprava podkladu před provedením obkladu nátěr penetrační na stěnu</t>
  </si>
  <si>
    <t>1198410377</t>
  </si>
  <si>
    <t>https://podminky.urs.cz/item/CS_URS_2023_02/781121011</t>
  </si>
  <si>
    <t>96</t>
  </si>
  <si>
    <t>781131112</t>
  </si>
  <si>
    <t>Izolace stěny pod obklad izolace nátěrem nebo stěrkou ve dvou vrstvách</t>
  </si>
  <si>
    <t>-945030465</t>
  </si>
  <si>
    <t>https://podminky.urs.cz/item/CS_URS_2023_02/781131112</t>
  </si>
  <si>
    <t>Poznámka k položce:_x000D_
vč. koutové pásky, rohovníků, pomocného a spojovacího materiálu</t>
  </si>
  <si>
    <t>(5,55+5,35)*0,30</t>
  </si>
  <si>
    <t>7,80*0,30</t>
  </si>
  <si>
    <t>(10,15+11,75)*0,30</t>
  </si>
  <si>
    <t>97</t>
  </si>
  <si>
    <t>781474112</t>
  </si>
  <si>
    <t>Montáž obkladů vnitřních stěn z dlaždic keramických lepených flexibilním lepidlem maloformátových hladkých přes 9 do 12 ks/m2</t>
  </si>
  <si>
    <t>104061283</t>
  </si>
  <si>
    <t>https://podminky.urs.cz/item/CS_URS_2023_02/781474112</t>
  </si>
  <si>
    <t>98</t>
  </si>
  <si>
    <t>59761026</t>
  </si>
  <si>
    <t>obklad keramický hladký do 12ks/m2</t>
  </si>
  <si>
    <t>-1195000310</t>
  </si>
  <si>
    <t>Poznámka k položce:_x000D_
vč. rohových a zakončovacích lišt, pomocného a spojovacího materiálu</t>
  </si>
  <si>
    <t>131,25*1,1 'Přepočtené koeficientem množství</t>
  </si>
  <si>
    <t>99</t>
  </si>
  <si>
    <t>998781202</t>
  </si>
  <si>
    <t>Přesun hmot pro obklady keramické stanovený procentní sazbou (%) z ceny vodorovná dopravní vzdálenost do 50 m v objektech výšky přes 6 do 12 m</t>
  </si>
  <si>
    <t>1843778654</t>
  </si>
  <si>
    <t>https://podminky.urs.cz/item/CS_URS_2023_02/998781202</t>
  </si>
  <si>
    <t>783</t>
  </si>
  <si>
    <t>Dokončovací práce - nátěry</t>
  </si>
  <si>
    <t>100</t>
  </si>
  <si>
    <t>612111001</t>
  </si>
  <si>
    <t>Ubroušení výstupků betonu po odbednění neomítaných vnitřních ploch ze spár bednicích desek do roviny povrchu stěn</t>
  </si>
  <si>
    <t>-1711606439</t>
  </si>
  <si>
    <t>https://podminky.urs.cz/item/CS_URS_2023_02/612111001</t>
  </si>
  <si>
    <t>mč 2.20</t>
  </si>
  <si>
    <t>SKL ST3</t>
  </si>
  <si>
    <t>8,80*7,50</t>
  </si>
  <si>
    <t>SKL S4</t>
  </si>
  <si>
    <t>4,80</t>
  </si>
  <si>
    <t>101</t>
  </si>
  <si>
    <t>783801401</t>
  </si>
  <si>
    <t>Příprava podkladu omítek před provedením nátěru ometení</t>
  </si>
  <si>
    <t>-1984742320</t>
  </si>
  <si>
    <t>https://podminky.urs.cz/item/CS_URS_2023_02/783801401</t>
  </si>
  <si>
    <t>102</t>
  </si>
  <si>
    <t>783823101</t>
  </si>
  <si>
    <t>Penetrační nátěr omítek hladkých betonových povrchů akrylátový</t>
  </si>
  <si>
    <t>543746899</t>
  </si>
  <si>
    <t>https://podminky.urs.cz/item/CS_URS_2023_02/783823101</t>
  </si>
  <si>
    <t>103</t>
  </si>
  <si>
    <t>783827101</t>
  </si>
  <si>
    <t>Krycí (ochranný ) nátěr omítek jednonásobný hladkých betonových povrchů nebo povrchů z desek na bázi dřeva (dřevovláknitých apod.) akrylátový</t>
  </si>
  <si>
    <t>1469967080</t>
  </si>
  <si>
    <t>https://podminky.urs.cz/item/CS_URS_2023_02/783827101</t>
  </si>
  <si>
    <t>784</t>
  </si>
  <si>
    <t>Dokončovací práce - malby a tapety</t>
  </si>
  <si>
    <t>104</t>
  </si>
  <si>
    <t>784111001</t>
  </si>
  <si>
    <t>Oprášení (ometení) podkladu v místnostech výšky do 3,80 m</t>
  </si>
  <si>
    <t>-253657968</t>
  </si>
  <si>
    <t>https://podminky.urs.cz/item/CS_URS_2023_02/784111001</t>
  </si>
  <si>
    <t>1344,546</t>
  </si>
  <si>
    <t>105</t>
  </si>
  <si>
    <t>784181121</t>
  </si>
  <si>
    <t>Penetrace podkladu jednonásobná hloubková akrylátová bezbarvá v místnostech výšky do 3,80 m</t>
  </si>
  <si>
    <t>-1343879615</t>
  </si>
  <si>
    <t>https://podminky.urs.cz/item/CS_URS_2023_02/784181121</t>
  </si>
  <si>
    <t>106</t>
  </si>
  <si>
    <t>784211101</t>
  </si>
  <si>
    <t>Malby z malířských směsí oděruvzdorných za mokra dvojnásobné, bílé za mokra oděruvzdorné výborně v místnostech výšky do 3,80 m</t>
  </si>
  <si>
    <t>1584851457</t>
  </si>
  <si>
    <t>https://podminky.urs.cz/item/CS_URS_2023_02/784211101</t>
  </si>
  <si>
    <t>Poznámka k položce:_x000D_
vč. zakrytí povrchů</t>
  </si>
  <si>
    <t>stěny</t>
  </si>
  <si>
    <t>stropy SDK</t>
  </si>
  <si>
    <t>SO 02.2 - Stavební a konstrukční část - nový stav (speciální zakládání)</t>
  </si>
  <si>
    <t xml:space="preserve">    2 - Speciální zakládání objektů</t>
  </si>
  <si>
    <t>Speciální zakládání objektů</t>
  </si>
  <si>
    <t>R-pol 2-001</t>
  </si>
  <si>
    <t>Podchycení stávajících základů pomocí sloupů tryskové injektáže</t>
  </si>
  <si>
    <t>-564743297</t>
  </si>
  <si>
    <t>R-pol 2-002</t>
  </si>
  <si>
    <t>Zesílení původních ŽB sloupů pomocí ocel spínací konstrukce</t>
  </si>
  <si>
    <t>395618420</t>
  </si>
  <si>
    <t>SO 03 - Kanalizace, voda</t>
  </si>
  <si>
    <t>N01 - Kanalizace, voda</t>
  </si>
  <si>
    <t>N01</t>
  </si>
  <si>
    <t>R-pol 01</t>
  </si>
  <si>
    <t>Rozpočtová rezerva na kanalizaci a vodu</t>
  </si>
  <si>
    <t>-243947355</t>
  </si>
  <si>
    <t>SO 04 - Ústřední topení</t>
  </si>
  <si>
    <t>N01 - Ústřední topení</t>
  </si>
  <si>
    <t>Rozpočtová rezerva na ústřední topení</t>
  </si>
  <si>
    <t>1205714572</t>
  </si>
  <si>
    <t>SO 05 - Větrání a klimatizace</t>
  </si>
  <si>
    <t>N01 - Větrání a klimatizace</t>
  </si>
  <si>
    <t>Rozpočtová rezerva na větrání a klimatizace</t>
  </si>
  <si>
    <t>5657919</t>
  </si>
  <si>
    <t>SO 06 - Silnoproud</t>
  </si>
  <si>
    <t>N01 - Silnoproud</t>
  </si>
  <si>
    <t>Rozpočtová rezerva na silnoproud</t>
  </si>
  <si>
    <t>1571090759</t>
  </si>
  <si>
    <t>SO 07 - Fotovoltaika (FVE)</t>
  </si>
  <si>
    <t>N01 - Fotovoltaika (FVE)</t>
  </si>
  <si>
    <t>Rozpočtová rezerva na fotovoltaiku (FVE)</t>
  </si>
  <si>
    <t>1874765787</t>
  </si>
  <si>
    <t>SO 08 - Slaboproud a sdělovací zařízení</t>
  </si>
  <si>
    <t>N01 - Slaboproud a sdělovací zařízení</t>
  </si>
  <si>
    <t>R-pol 1</t>
  </si>
  <si>
    <t>Rozpočtová rezerva na slaboproud</t>
  </si>
  <si>
    <t>1340569004</t>
  </si>
  <si>
    <t>OST - Ostatní a vedlejší náklady</t>
  </si>
  <si>
    <t>VRN - Vedlejší rozpočtové náklady</t>
  </si>
  <si>
    <t>VRN</t>
  </si>
  <si>
    <t>Vedlejší rozpočtové náklady</t>
  </si>
  <si>
    <t>Zařízení staveniště</t>
  </si>
  <si>
    <t>1024</t>
  </si>
  <si>
    <t>-1815993189</t>
  </si>
  <si>
    <t>R-pol 2</t>
  </si>
  <si>
    <t>Ostatní (přesuny hmot, doprava, specifické technologie)</t>
  </si>
  <si>
    <t>394869431</t>
  </si>
  <si>
    <t>R-pol 3</t>
  </si>
  <si>
    <t>Rozpočtová rezerva</t>
  </si>
  <si>
    <t>-1495353720</t>
  </si>
  <si>
    <r>
      <t>PROPOČET STAVBY</t>
    </r>
    <r>
      <rPr>
        <b/>
        <sz val="24"/>
        <color theme="1"/>
        <rFont val="Arial"/>
        <family val="2"/>
        <charset val="238"/>
      </rPr>
      <t xml:space="preserve">
(ODHAD CELKOVÝCH INVESTIČNÍCH NÁKLADŮ)</t>
    </r>
    <r>
      <rPr>
        <b/>
        <sz val="28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</si>
</sst>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8"/>
      <name val="Trebuchet MS"/>
      <family val="2"/>
    </font>
    <font>
      <sz val="11"/>
      <color theme="1"/>
      <name val="Arial"/>
      <family val="2"/>
      <charset val="238"/>
    </font>
    <font>
      <b/>
      <sz val="28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20"/>
      <name val="Arial"/>
      <family val="2"/>
      <charset val="238"/>
    </font>
    <font>
      <sz val="16"/>
      <color theme="1"/>
      <name val="Arial"/>
      <family val="2"/>
      <charset val="238"/>
    </font>
    <font>
      <sz val="12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4">
    <xf numFmtId="0" fontId="0" fillId="0" borderId="0"/>
    <xf numFmtId="0" fontId="39" fillId="0" borderId="0" applyNumberFormat="0" applyFill="0" applyBorder="0" applyAlignment="0" applyProtection="0"/>
    <xf numFmtId="0" fontId="1" fillId="0" borderId="0"/>
    <xf numFmtId="0" fontId="40" fillId="0" borderId="0"/>
  </cellStyleXfs>
  <cellXfs count="224">
    <xf numFmtId="0" fontId="0" fillId="0" borderId="0" xfId="0"/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9" fillId="0" borderId="0" xfId="0" applyFont="1"/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5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5" fillId="3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3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5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5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6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6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4" fontId="2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5" fillId="4" borderId="6" xfId="0" applyFont="1" applyFill="1" applyBorder="1" applyAlignment="1">
      <alignment horizontal="left" vertical="center"/>
    </xf>
    <xf numFmtId="0" fontId="5" fillId="4" borderId="7" xfId="0" applyFont="1" applyFill="1" applyBorder="1" applyAlignment="1">
      <alignment horizontal="right" vertical="center"/>
    </xf>
    <xf numFmtId="0" fontId="5" fillId="4" borderId="7" xfId="0" applyFont="1" applyFill="1" applyBorder="1" applyAlignment="1">
      <alignment horizontal="center" vertical="center"/>
    </xf>
    <xf numFmtId="4" fontId="5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9" fillId="0" borderId="3" xfId="0" applyFont="1" applyBorder="1"/>
    <xf numFmtId="0" fontId="9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9" fillId="0" borderId="14" xfId="0" applyFont="1" applyBorder="1"/>
    <xf numFmtId="166" fontId="9" fillId="0" borderId="0" xfId="0" applyNumberFormat="1" applyFont="1"/>
    <xf numFmtId="166" fontId="9" fillId="0" borderId="15" xfId="0" applyNumberFormat="1" applyFont="1" applyBorder="1"/>
    <xf numFmtId="0" fontId="9" fillId="0" borderId="0" xfId="0" applyFont="1" applyAlignment="1">
      <alignment horizontal="center"/>
    </xf>
    <xf numFmtId="4" fontId="9" fillId="0" borderId="0" xfId="0" applyNumberFormat="1" applyFont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34" fillId="0" borderId="0" xfId="1" applyFont="1" applyAlignment="1">
      <alignment vertical="center" wrapText="1"/>
    </xf>
    <xf numFmtId="0" fontId="0" fillId="0" borderId="14" xfId="0" applyBorder="1" applyAlignment="1">
      <alignment vertical="center"/>
    </xf>
    <xf numFmtId="0" fontId="10" fillId="0" borderId="3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0" fontId="36" fillId="0" borderId="0" xfId="0" applyFont="1" applyAlignment="1">
      <alignment vertical="center" wrapText="1"/>
    </xf>
    <xf numFmtId="0" fontId="37" fillId="0" borderId="22" xfId="0" applyFont="1" applyBorder="1" applyAlignment="1" applyProtection="1">
      <alignment horizontal="center" vertical="center"/>
      <protection locked="0"/>
    </xf>
    <xf numFmtId="49" fontId="37" fillId="0" borderId="22" xfId="0" applyNumberFormat="1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left" vertical="center" wrapText="1"/>
      <protection locked="0"/>
    </xf>
    <xf numFmtId="0" fontId="37" fillId="0" borderId="22" xfId="0" applyFont="1" applyBorder="1" applyAlignment="1" applyProtection="1">
      <alignment horizontal="center" vertical="center" wrapText="1"/>
      <protection locked="0"/>
    </xf>
    <xf numFmtId="167" fontId="37" fillId="0" borderId="22" xfId="0" applyNumberFormat="1" applyFont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  <protection locked="0"/>
    </xf>
    <xf numFmtId="0" fontId="38" fillId="0" borderId="3" xfId="0" applyFont="1" applyBorder="1" applyAlignment="1">
      <alignment vertical="center"/>
    </xf>
    <xf numFmtId="0" fontId="37" fillId="0" borderId="14" xfId="0" applyFont="1" applyBorder="1" applyAlignment="1">
      <alignment horizontal="left" vertical="center"/>
    </xf>
    <xf numFmtId="0" fontId="37" fillId="0" borderId="0" xfId="0" applyFont="1" applyAlignment="1">
      <alignment horizontal="center" vertical="center"/>
    </xf>
    <xf numFmtId="0" fontId="11" fillId="0" borderId="19" xfId="0" applyFont="1" applyBorder="1" applyAlignment="1">
      <alignment vertical="center"/>
    </xf>
    <xf numFmtId="0" fontId="11" fillId="0" borderId="20" xfId="0" applyFont="1" applyBorder="1" applyAlignment="1">
      <alignment vertical="center"/>
    </xf>
    <xf numFmtId="0" fontId="11" fillId="0" borderId="21" xfId="0" applyFont="1" applyBorder="1" applyAlignment="1">
      <alignment vertical="center"/>
    </xf>
    <xf numFmtId="0" fontId="1" fillId="0" borderId="0" xfId="2"/>
    <xf numFmtId="0" fontId="40" fillId="0" borderId="0" xfId="3"/>
    <xf numFmtId="0" fontId="41" fillId="0" borderId="0" xfId="2" applyFont="1"/>
    <xf numFmtId="14" fontId="46" fillId="0" borderId="0" xfId="2" applyNumberFormat="1" applyFont="1"/>
    <xf numFmtId="0" fontId="42" fillId="0" borderId="0" xfId="2" applyFont="1" applyAlignment="1">
      <alignment horizontal="center" vertical="top" wrapText="1"/>
    </xf>
    <xf numFmtId="0" fontId="44" fillId="0" borderId="0" xfId="3" applyFont="1" applyAlignment="1">
      <alignment horizontal="center" vertical="center" wrapText="1"/>
    </xf>
    <xf numFmtId="0" fontId="45" fillId="0" borderId="0" xfId="2" applyFont="1" applyAlignment="1">
      <alignment horizontal="center" wrapText="1"/>
    </xf>
    <xf numFmtId="14" fontId="1" fillId="0" borderId="0" xfId="2" applyNumberFormat="1" applyAlignment="1">
      <alignment horizont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165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8" xfId="0" applyFont="1" applyFill="1" applyBorder="1" applyAlignment="1">
      <alignment horizontal="left" vertical="center"/>
    </xf>
    <xf numFmtId="4" fontId="5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5" fillId="3" borderId="7" xfId="0" applyFont="1" applyFill="1" applyBorder="1" applyAlignment="1">
      <alignment horizontal="left" vertical="center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7" xfId="0" applyFont="1" applyFill="1" applyBorder="1" applyAlignment="1">
      <alignment horizontal="right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4" fontId="17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2" fillId="0" borderId="0" xfId="0" applyFont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0" fontId="21" fillId="4" borderId="6" xfId="0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</cellXfs>
  <cellStyles count="4">
    <cellStyle name="Hypertextový odkaz" xfId="1" builtinId="8"/>
    <cellStyle name="Normální" xfId="0" builtinId="0" customBuiltin="1"/>
    <cellStyle name="Normální 2 2" xfId="2" xr:uid="{53601E0F-E45A-4DC7-8E75-639510183294}"/>
    <cellStyle name="Normální 3" xfId="3" xr:uid="{04465B75-7C25-4936-A115-07D07222B5A1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3_02/713120811" TargetMode="External"/><Relationship Id="rId13" Type="http://schemas.openxmlformats.org/officeDocument/2006/relationships/hyperlink" Target="https://podminky.urs.cz/item/CS_URS_2023_02/764002812" TargetMode="External"/><Relationship Id="rId18" Type="http://schemas.openxmlformats.org/officeDocument/2006/relationships/hyperlink" Target="https://podminky.urs.cz/item/CS_URS_2023_02/765121821" TargetMode="External"/><Relationship Id="rId3" Type="http://schemas.openxmlformats.org/officeDocument/2006/relationships/hyperlink" Target="https://podminky.urs.cz/item/CS_URS_2023_02/997013113" TargetMode="External"/><Relationship Id="rId21" Type="http://schemas.openxmlformats.org/officeDocument/2006/relationships/hyperlink" Target="https://podminky.urs.cz/item/CS_URS_2023_02/765191911" TargetMode="External"/><Relationship Id="rId7" Type="http://schemas.openxmlformats.org/officeDocument/2006/relationships/hyperlink" Target="https://podminky.urs.cz/item/CS_URS_2023_02/713110831" TargetMode="External"/><Relationship Id="rId12" Type="http://schemas.openxmlformats.org/officeDocument/2006/relationships/hyperlink" Target="https://podminky.urs.cz/item/CS_URS_2023_02/764001891" TargetMode="External"/><Relationship Id="rId17" Type="http://schemas.openxmlformats.org/officeDocument/2006/relationships/hyperlink" Target="https://podminky.urs.cz/item/CS_URS_2023_02/765121801" TargetMode="External"/><Relationship Id="rId25" Type="http://schemas.openxmlformats.org/officeDocument/2006/relationships/drawing" Target="../drawings/drawing2.xml"/><Relationship Id="rId2" Type="http://schemas.openxmlformats.org/officeDocument/2006/relationships/hyperlink" Target="https://podminky.urs.cz/item/CS_URS_2023_02/962032631" TargetMode="External"/><Relationship Id="rId16" Type="http://schemas.openxmlformats.org/officeDocument/2006/relationships/hyperlink" Target="https://podminky.urs.cz/item/CS_URS_2023_02/764004861" TargetMode="External"/><Relationship Id="rId20" Type="http://schemas.openxmlformats.org/officeDocument/2006/relationships/hyperlink" Target="https://podminky.urs.cz/item/CS_URS_2023_02/765121891" TargetMode="External"/><Relationship Id="rId1" Type="http://schemas.openxmlformats.org/officeDocument/2006/relationships/hyperlink" Target="https://podminky.urs.cz/item/CS_URS_2023_02/962031133" TargetMode="External"/><Relationship Id="rId6" Type="http://schemas.openxmlformats.org/officeDocument/2006/relationships/hyperlink" Target="https://podminky.urs.cz/item/CS_URS_2023_02/997013631" TargetMode="External"/><Relationship Id="rId11" Type="http://schemas.openxmlformats.org/officeDocument/2006/relationships/hyperlink" Target="https://podminky.urs.cz/item/CS_URS_2023_02/762354811" TargetMode="External"/><Relationship Id="rId24" Type="http://schemas.openxmlformats.org/officeDocument/2006/relationships/hyperlink" Target="https://podminky.urs.cz/item/CS_URS_2023_02/767996804" TargetMode="External"/><Relationship Id="rId5" Type="http://schemas.openxmlformats.org/officeDocument/2006/relationships/hyperlink" Target="https://podminky.urs.cz/item/CS_URS_2023_02/997013509" TargetMode="External"/><Relationship Id="rId15" Type="http://schemas.openxmlformats.org/officeDocument/2006/relationships/hyperlink" Target="https://podminky.urs.cz/item/CS_URS_2023_02/764004811" TargetMode="External"/><Relationship Id="rId23" Type="http://schemas.openxmlformats.org/officeDocument/2006/relationships/hyperlink" Target="https://podminky.urs.cz/item/CS_URS_2023_02/767641800" TargetMode="External"/><Relationship Id="rId10" Type="http://schemas.openxmlformats.org/officeDocument/2006/relationships/hyperlink" Target="https://podminky.urs.cz/item/CS_URS_2023_02/762342812" TargetMode="External"/><Relationship Id="rId19" Type="http://schemas.openxmlformats.org/officeDocument/2006/relationships/hyperlink" Target="https://podminky.urs.cz/item/CS_URS_2023_02/765121881" TargetMode="External"/><Relationship Id="rId4" Type="http://schemas.openxmlformats.org/officeDocument/2006/relationships/hyperlink" Target="https://podminky.urs.cz/item/CS_URS_2023_02/997013501" TargetMode="External"/><Relationship Id="rId9" Type="http://schemas.openxmlformats.org/officeDocument/2006/relationships/hyperlink" Target="https://podminky.urs.cz/item/CS_URS_2023_02/713130841" TargetMode="External"/><Relationship Id="rId14" Type="http://schemas.openxmlformats.org/officeDocument/2006/relationships/hyperlink" Target="https://podminky.urs.cz/item/CS_URS_2023_02/764002861" TargetMode="External"/><Relationship Id="rId22" Type="http://schemas.openxmlformats.org/officeDocument/2006/relationships/hyperlink" Target="https://podminky.urs.cz/item/CS_URS_2023_02/767691822" TargetMode="Externa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3_02/941111822" TargetMode="External"/><Relationship Id="rId21" Type="http://schemas.openxmlformats.org/officeDocument/2006/relationships/hyperlink" Target="https://podminky.urs.cz/item/CS_URS_2023_02/631319171" TargetMode="External"/><Relationship Id="rId42" Type="http://schemas.openxmlformats.org/officeDocument/2006/relationships/hyperlink" Target="https://podminky.urs.cz/item/CS_URS_2023_02/763131714" TargetMode="External"/><Relationship Id="rId47" Type="http://schemas.openxmlformats.org/officeDocument/2006/relationships/hyperlink" Target="https://podminky.urs.cz/item/CS_URS_2023_02/998767202" TargetMode="External"/><Relationship Id="rId63" Type="http://schemas.openxmlformats.org/officeDocument/2006/relationships/hyperlink" Target="https://podminky.urs.cz/item/CS_URS_2023_02/775591316" TargetMode="External"/><Relationship Id="rId68" Type="http://schemas.openxmlformats.org/officeDocument/2006/relationships/hyperlink" Target="https://podminky.urs.cz/item/CS_URS_2023_02/781474112" TargetMode="External"/><Relationship Id="rId16" Type="http://schemas.openxmlformats.org/officeDocument/2006/relationships/hyperlink" Target="https://podminky.urs.cz/item/CS_URS_2023_02/434351142" TargetMode="External"/><Relationship Id="rId11" Type="http://schemas.openxmlformats.org/officeDocument/2006/relationships/hyperlink" Target="https://podminky.urs.cz/item/CS_URS_2023_02/411354312" TargetMode="External"/><Relationship Id="rId24" Type="http://schemas.openxmlformats.org/officeDocument/2006/relationships/hyperlink" Target="https://podminky.urs.cz/item/CS_URS_2023_02/941111122" TargetMode="External"/><Relationship Id="rId32" Type="http://schemas.openxmlformats.org/officeDocument/2006/relationships/hyperlink" Target="https://podminky.urs.cz/item/CS_URS_2023_02/998011002" TargetMode="External"/><Relationship Id="rId37" Type="http://schemas.openxmlformats.org/officeDocument/2006/relationships/hyperlink" Target="https://podminky.urs.cz/item/CS_URS_2023_02/762112120" TargetMode="External"/><Relationship Id="rId40" Type="http://schemas.openxmlformats.org/officeDocument/2006/relationships/hyperlink" Target="https://podminky.urs.cz/item/CS_URS_2023_02/763131411" TargetMode="External"/><Relationship Id="rId45" Type="http://schemas.openxmlformats.org/officeDocument/2006/relationships/hyperlink" Target="https://podminky.urs.cz/item/CS_URS_2023_02/998764202" TargetMode="External"/><Relationship Id="rId53" Type="http://schemas.openxmlformats.org/officeDocument/2006/relationships/hyperlink" Target="https://podminky.urs.cz/item/CS_URS_2023_02/773591171" TargetMode="External"/><Relationship Id="rId58" Type="http://schemas.openxmlformats.org/officeDocument/2006/relationships/hyperlink" Target="https://podminky.urs.cz/item/CS_URS_2023_02/775111111" TargetMode="External"/><Relationship Id="rId66" Type="http://schemas.openxmlformats.org/officeDocument/2006/relationships/hyperlink" Target="https://podminky.urs.cz/item/CS_URS_2023_02/781121011" TargetMode="External"/><Relationship Id="rId74" Type="http://schemas.openxmlformats.org/officeDocument/2006/relationships/hyperlink" Target="https://podminky.urs.cz/item/CS_URS_2023_02/784111001" TargetMode="External"/><Relationship Id="rId5" Type="http://schemas.openxmlformats.org/officeDocument/2006/relationships/hyperlink" Target="https://podminky.urs.cz/item/CS_URS_2023_02/631311126" TargetMode="External"/><Relationship Id="rId61" Type="http://schemas.openxmlformats.org/officeDocument/2006/relationships/hyperlink" Target="https://podminky.urs.cz/item/CS_URS_2023_02/775591311" TargetMode="External"/><Relationship Id="rId19" Type="http://schemas.openxmlformats.org/officeDocument/2006/relationships/hyperlink" Target="https://podminky.urs.cz/item/CS_URS_2023_02/612321131" TargetMode="External"/><Relationship Id="rId14" Type="http://schemas.openxmlformats.org/officeDocument/2006/relationships/hyperlink" Target="https://podminky.urs.cz/item/CS_URS_2023_02/431351122" TargetMode="External"/><Relationship Id="rId22" Type="http://schemas.openxmlformats.org/officeDocument/2006/relationships/hyperlink" Target="https://podminky.urs.cz/item/CS_URS_2023_02/631362021" TargetMode="External"/><Relationship Id="rId27" Type="http://schemas.openxmlformats.org/officeDocument/2006/relationships/hyperlink" Target="https://podminky.urs.cz/item/CS_URS_2023_02/944511111" TargetMode="External"/><Relationship Id="rId30" Type="http://schemas.openxmlformats.org/officeDocument/2006/relationships/hyperlink" Target="https://podminky.urs.cz/item/CS_URS_2023_02/949101112" TargetMode="External"/><Relationship Id="rId35" Type="http://schemas.openxmlformats.org/officeDocument/2006/relationships/hyperlink" Target="https://podminky.urs.cz/item/CS_URS_2023_02/762081150" TargetMode="External"/><Relationship Id="rId43" Type="http://schemas.openxmlformats.org/officeDocument/2006/relationships/hyperlink" Target="https://podminky.urs.cz/item/CS_URS_2023_02/763131771" TargetMode="External"/><Relationship Id="rId48" Type="http://schemas.openxmlformats.org/officeDocument/2006/relationships/hyperlink" Target="https://podminky.urs.cz/item/CS_URS_2023_02/771111011" TargetMode="External"/><Relationship Id="rId56" Type="http://schemas.openxmlformats.org/officeDocument/2006/relationships/hyperlink" Target="https://podminky.urs.cz/item/CS_URS_2023_02/998773202" TargetMode="External"/><Relationship Id="rId64" Type="http://schemas.openxmlformats.org/officeDocument/2006/relationships/hyperlink" Target="https://podminky.urs.cz/item/CS_URS_2023_02/998775202" TargetMode="External"/><Relationship Id="rId69" Type="http://schemas.openxmlformats.org/officeDocument/2006/relationships/hyperlink" Target="https://podminky.urs.cz/item/CS_URS_2023_02/998781202" TargetMode="External"/><Relationship Id="rId77" Type="http://schemas.openxmlformats.org/officeDocument/2006/relationships/drawing" Target="../drawings/drawing3.xml"/><Relationship Id="rId8" Type="http://schemas.openxmlformats.org/officeDocument/2006/relationships/hyperlink" Target="https://podminky.urs.cz/item/CS_URS_2023_02/413941123" TargetMode="External"/><Relationship Id="rId51" Type="http://schemas.openxmlformats.org/officeDocument/2006/relationships/hyperlink" Target="https://podminky.urs.cz/item/CS_URS_2023_02/998771202" TargetMode="External"/><Relationship Id="rId72" Type="http://schemas.openxmlformats.org/officeDocument/2006/relationships/hyperlink" Target="https://podminky.urs.cz/item/CS_URS_2023_02/783823101" TargetMode="External"/><Relationship Id="rId3" Type="http://schemas.openxmlformats.org/officeDocument/2006/relationships/hyperlink" Target="https://podminky.urs.cz/item/CS_URS_2023_02/342272245" TargetMode="External"/><Relationship Id="rId12" Type="http://schemas.openxmlformats.org/officeDocument/2006/relationships/hyperlink" Target="https://podminky.urs.cz/item/CS_URS_2023_02/430321515" TargetMode="External"/><Relationship Id="rId17" Type="http://schemas.openxmlformats.org/officeDocument/2006/relationships/hyperlink" Target="https://podminky.urs.cz/item/CS_URS_2023_02/430361821" TargetMode="External"/><Relationship Id="rId25" Type="http://schemas.openxmlformats.org/officeDocument/2006/relationships/hyperlink" Target="https://podminky.urs.cz/item/CS_URS_2023_02/941111222" TargetMode="External"/><Relationship Id="rId33" Type="http://schemas.openxmlformats.org/officeDocument/2006/relationships/hyperlink" Target="https://podminky.urs.cz/item/CS_URS_2023_02/713121111" TargetMode="External"/><Relationship Id="rId38" Type="http://schemas.openxmlformats.org/officeDocument/2006/relationships/hyperlink" Target="https://podminky.urs.cz/item/CS_URS_2023_02/762195000" TargetMode="External"/><Relationship Id="rId46" Type="http://schemas.openxmlformats.org/officeDocument/2006/relationships/hyperlink" Target="https://podminky.urs.cz/item/CS_URS_2023_02/998766202" TargetMode="External"/><Relationship Id="rId59" Type="http://schemas.openxmlformats.org/officeDocument/2006/relationships/hyperlink" Target="https://podminky.urs.cz/item/CS_URS_2023_02/775111311" TargetMode="External"/><Relationship Id="rId67" Type="http://schemas.openxmlformats.org/officeDocument/2006/relationships/hyperlink" Target="https://podminky.urs.cz/item/CS_URS_2023_02/781131112" TargetMode="External"/><Relationship Id="rId20" Type="http://schemas.openxmlformats.org/officeDocument/2006/relationships/hyperlink" Target="https://podminky.urs.cz/item/CS_URS_2023_02/631311116" TargetMode="External"/><Relationship Id="rId41" Type="http://schemas.openxmlformats.org/officeDocument/2006/relationships/hyperlink" Target="https://podminky.urs.cz/item/CS_URS_2023_02/763131451" TargetMode="External"/><Relationship Id="rId54" Type="http://schemas.openxmlformats.org/officeDocument/2006/relationships/hyperlink" Target="https://podminky.urs.cz/item/CS_URS_2023_02/773511260" TargetMode="External"/><Relationship Id="rId62" Type="http://schemas.openxmlformats.org/officeDocument/2006/relationships/hyperlink" Target="https://podminky.urs.cz/item/CS_URS_2023_02/775591313" TargetMode="External"/><Relationship Id="rId70" Type="http://schemas.openxmlformats.org/officeDocument/2006/relationships/hyperlink" Target="https://podminky.urs.cz/item/CS_URS_2023_02/612111001" TargetMode="External"/><Relationship Id="rId75" Type="http://schemas.openxmlformats.org/officeDocument/2006/relationships/hyperlink" Target="https://podminky.urs.cz/item/CS_URS_2023_02/784181121" TargetMode="External"/><Relationship Id="rId1" Type="http://schemas.openxmlformats.org/officeDocument/2006/relationships/hyperlink" Target="https://podminky.urs.cz/item/CS_URS_2023_02/311272111" TargetMode="External"/><Relationship Id="rId6" Type="http://schemas.openxmlformats.org/officeDocument/2006/relationships/hyperlink" Target="https://podminky.urs.cz/item/CS_URS_2023_02/631319173" TargetMode="External"/><Relationship Id="rId15" Type="http://schemas.openxmlformats.org/officeDocument/2006/relationships/hyperlink" Target="https://podminky.urs.cz/item/CS_URS_2023_02/434351141" TargetMode="External"/><Relationship Id="rId23" Type="http://schemas.openxmlformats.org/officeDocument/2006/relationships/hyperlink" Target="https://podminky.urs.cz/item/CS_URS_2023_02/632481213" TargetMode="External"/><Relationship Id="rId28" Type="http://schemas.openxmlformats.org/officeDocument/2006/relationships/hyperlink" Target="https://podminky.urs.cz/item/CS_URS_2023_02/944511211" TargetMode="External"/><Relationship Id="rId36" Type="http://schemas.openxmlformats.org/officeDocument/2006/relationships/hyperlink" Target="https://podminky.urs.cz/item/CS_URS_2023_02/762083122" TargetMode="External"/><Relationship Id="rId49" Type="http://schemas.openxmlformats.org/officeDocument/2006/relationships/hyperlink" Target="https://podminky.urs.cz/item/CS_URS_2023_02/771121011" TargetMode="External"/><Relationship Id="rId57" Type="http://schemas.openxmlformats.org/officeDocument/2006/relationships/hyperlink" Target="https://podminky.urs.cz/item/CS_URS_2023_02/632441111" TargetMode="External"/><Relationship Id="rId10" Type="http://schemas.openxmlformats.org/officeDocument/2006/relationships/hyperlink" Target="https://podminky.urs.cz/item/CS_URS_2023_02/411354311" TargetMode="External"/><Relationship Id="rId31" Type="http://schemas.openxmlformats.org/officeDocument/2006/relationships/hyperlink" Target="https://podminky.urs.cz/item/CS_URS_2023_02/952901111" TargetMode="External"/><Relationship Id="rId44" Type="http://schemas.openxmlformats.org/officeDocument/2006/relationships/hyperlink" Target="https://podminky.urs.cz/item/CS_URS_2023_02/998763201" TargetMode="External"/><Relationship Id="rId52" Type="http://schemas.openxmlformats.org/officeDocument/2006/relationships/hyperlink" Target="https://podminky.urs.cz/item/CS_URS_2023_02/773591111" TargetMode="External"/><Relationship Id="rId60" Type="http://schemas.openxmlformats.org/officeDocument/2006/relationships/hyperlink" Target="https://podminky.urs.cz/item/CS_URS_2023_02/775511411" TargetMode="External"/><Relationship Id="rId65" Type="http://schemas.openxmlformats.org/officeDocument/2006/relationships/hyperlink" Target="https://podminky.urs.cz/item/CS_URS_2023_02/781111011" TargetMode="External"/><Relationship Id="rId73" Type="http://schemas.openxmlformats.org/officeDocument/2006/relationships/hyperlink" Target="https://podminky.urs.cz/item/CS_URS_2023_02/783827101" TargetMode="External"/><Relationship Id="rId4" Type="http://schemas.openxmlformats.org/officeDocument/2006/relationships/hyperlink" Target="https://podminky.urs.cz/item/CS_URS_2023_02/342272225" TargetMode="External"/><Relationship Id="rId9" Type="http://schemas.openxmlformats.org/officeDocument/2006/relationships/hyperlink" Target="https://podminky.urs.cz/item/CS_URS_2023_02/413941133" TargetMode="External"/><Relationship Id="rId13" Type="http://schemas.openxmlformats.org/officeDocument/2006/relationships/hyperlink" Target="https://podminky.urs.cz/item/CS_URS_2023_02/431351121" TargetMode="External"/><Relationship Id="rId18" Type="http://schemas.openxmlformats.org/officeDocument/2006/relationships/hyperlink" Target="https://podminky.urs.cz/item/CS_URS_2023_02/612142001" TargetMode="External"/><Relationship Id="rId39" Type="http://schemas.openxmlformats.org/officeDocument/2006/relationships/hyperlink" Target="https://podminky.urs.cz/item/CS_URS_2023_02/998762202" TargetMode="External"/><Relationship Id="rId34" Type="http://schemas.openxmlformats.org/officeDocument/2006/relationships/hyperlink" Target="https://podminky.urs.cz/item/CS_URS_2023_02/998713202" TargetMode="External"/><Relationship Id="rId50" Type="http://schemas.openxmlformats.org/officeDocument/2006/relationships/hyperlink" Target="https://podminky.urs.cz/item/CS_URS_2023_02/771574436" TargetMode="External"/><Relationship Id="rId55" Type="http://schemas.openxmlformats.org/officeDocument/2006/relationships/hyperlink" Target="https://podminky.urs.cz/item/CS_URS_2023_02/773519195" TargetMode="External"/><Relationship Id="rId76" Type="http://schemas.openxmlformats.org/officeDocument/2006/relationships/hyperlink" Target="https://podminky.urs.cz/item/CS_URS_2023_02/784211101" TargetMode="External"/><Relationship Id="rId7" Type="http://schemas.openxmlformats.org/officeDocument/2006/relationships/hyperlink" Target="https://podminky.urs.cz/item/CS_URS_2023_02/631362021" TargetMode="External"/><Relationship Id="rId71" Type="http://schemas.openxmlformats.org/officeDocument/2006/relationships/hyperlink" Target="https://podminky.urs.cz/item/CS_URS_2023_02/783801401" TargetMode="External"/><Relationship Id="rId2" Type="http://schemas.openxmlformats.org/officeDocument/2006/relationships/hyperlink" Target="https://podminky.urs.cz/item/CS_URS_2023_02/311272031" TargetMode="External"/><Relationship Id="rId29" Type="http://schemas.openxmlformats.org/officeDocument/2006/relationships/hyperlink" Target="https://podminky.urs.cz/item/CS_URS_2023_02/944511811" TargetMode="Externa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A0C98F-FE07-49E2-B13D-7FEDFA67508B}">
  <dimension ref="A6:AG62"/>
  <sheetViews>
    <sheetView showGridLines="0" tabSelected="1" zoomScale="70" zoomScaleNormal="70" zoomScaleSheetLayoutView="70" workbookViewId="0"/>
  </sheetViews>
  <sheetFormatPr defaultColWidth="9.33203125" defaultRowHeight="15"/>
  <cols>
    <col min="1" max="1" width="4.5" style="179" customWidth="1"/>
    <col min="2" max="10" width="9.33203125" style="179"/>
    <col min="11" max="11" width="16.83203125" style="179" customWidth="1"/>
    <col min="12" max="12" width="15.6640625" style="179" bestFit="1" customWidth="1"/>
    <col min="13" max="16384" width="9.33203125" style="179"/>
  </cols>
  <sheetData>
    <row r="6" spans="1:33" ht="15.75" customHeight="1">
      <c r="K6" s="180"/>
      <c r="L6" s="180"/>
      <c r="M6" s="180"/>
      <c r="N6" s="180"/>
      <c r="O6" s="180"/>
      <c r="P6" s="180"/>
      <c r="Q6" s="180"/>
      <c r="R6" s="180"/>
      <c r="S6" s="180"/>
      <c r="T6" s="180"/>
      <c r="U6" s="180"/>
      <c r="V6" s="180"/>
      <c r="W6" s="180"/>
      <c r="X6" s="180"/>
      <c r="Y6" s="180"/>
      <c r="Z6" s="180"/>
      <c r="AA6" s="180"/>
      <c r="AB6" s="180"/>
      <c r="AC6" s="180"/>
      <c r="AD6" s="180"/>
      <c r="AE6" s="180"/>
      <c r="AF6" s="180"/>
      <c r="AG6" s="180"/>
    </row>
    <row r="12" spans="1:33" ht="21" customHeight="1">
      <c r="A12" s="181"/>
      <c r="B12" s="181"/>
      <c r="C12" s="181"/>
      <c r="D12" s="181"/>
      <c r="E12" s="181"/>
      <c r="F12" s="181"/>
      <c r="G12" s="181"/>
      <c r="H12" s="181"/>
      <c r="I12" s="181"/>
      <c r="J12" s="181"/>
      <c r="K12" s="181"/>
      <c r="L12" s="181"/>
    </row>
    <row r="13" spans="1:33" ht="101.25" customHeight="1">
      <c r="A13" s="183" t="s">
        <v>1032</v>
      </c>
      <c r="B13" s="183"/>
      <c r="C13" s="183"/>
      <c r="D13" s="183"/>
      <c r="E13" s="183"/>
      <c r="F13" s="183"/>
      <c r="G13" s="183"/>
      <c r="H13" s="183"/>
      <c r="I13" s="183"/>
      <c r="J13" s="183"/>
      <c r="K13" s="183"/>
      <c r="L13" s="183"/>
      <c r="M13" s="183"/>
    </row>
    <row r="14" spans="1:33" ht="15" customHeight="1">
      <c r="A14" s="181"/>
      <c r="B14" s="181"/>
      <c r="C14" s="181"/>
      <c r="D14" s="181"/>
      <c r="E14" s="181"/>
      <c r="F14" s="181"/>
      <c r="G14" s="181"/>
      <c r="H14" s="181"/>
      <c r="I14" s="181"/>
      <c r="J14" s="181"/>
      <c r="K14" s="181"/>
      <c r="L14" s="181"/>
    </row>
    <row r="15" spans="1:33">
      <c r="A15" s="181"/>
      <c r="B15" s="181"/>
      <c r="C15" s="181"/>
      <c r="D15" s="181"/>
      <c r="E15" s="181"/>
      <c r="F15" s="181"/>
      <c r="G15" s="181"/>
      <c r="H15" s="181"/>
      <c r="I15" s="181"/>
      <c r="J15" s="181"/>
      <c r="K15" s="181"/>
      <c r="L15" s="181"/>
    </row>
    <row r="16" spans="1:33">
      <c r="A16" s="181"/>
      <c r="B16" s="181"/>
      <c r="C16" s="181"/>
      <c r="D16" s="181"/>
      <c r="E16" s="181"/>
      <c r="F16" s="181"/>
      <c r="G16" s="181"/>
      <c r="H16" s="181"/>
      <c r="I16" s="181"/>
      <c r="J16" s="181"/>
      <c r="K16" s="181"/>
      <c r="L16" s="181"/>
    </row>
    <row r="17" spans="1:13" ht="15" customHeight="1">
      <c r="A17" s="184" t="s">
        <v>15</v>
      </c>
      <c r="B17" s="184"/>
      <c r="C17" s="184"/>
      <c r="D17" s="184"/>
      <c r="E17" s="184"/>
      <c r="F17" s="184"/>
      <c r="G17" s="184"/>
      <c r="H17" s="184"/>
      <c r="I17" s="184"/>
      <c r="J17" s="184"/>
      <c r="K17" s="184"/>
      <c r="L17" s="184"/>
      <c r="M17" s="184"/>
    </row>
    <row r="18" spans="1:13" ht="35.25" customHeight="1">
      <c r="A18" s="184"/>
      <c r="B18" s="184"/>
      <c r="C18" s="184"/>
      <c r="D18" s="184"/>
      <c r="E18" s="184"/>
      <c r="F18" s="184"/>
      <c r="G18" s="184"/>
      <c r="H18" s="184"/>
      <c r="I18" s="184"/>
      <c r="J18" s="184"/>
      <c r="K18" s="184"/>
      <c r="L18" s="184"/>
      <c r="M18" s="184"/>
    </row>
    <row r="19" spans="1:13" ht="44.25" customHeight="1">
      <c r="A19" s="184"/>
      <c r="B19" s="184"/>
      <c r="C19" s="184"/>
      <c r="D19" s="184"/>
      <c r="E19" s="184"/>
      <c r="F19" s="184"/>
      <c r="G19" s="184"/>
      <c r="H19" s="184"/>
      <c r="I19" s="184"/>
      <c r="J19" s="184"/>
      <c r="K19" s="184"/>
      <c r="L19" s="184"/>
      <c r="M19" s="184"/>
    </row>
    <row r="20" spans="1:13" ht="18" customHeight="1">
      <c r="A20" s="181"/>
      <c r="B20" s="181"/>
      <c r="C20" s="181"/>
      <c r="D20" s="185" t="s">
        <v>21</v>
      </c>
      <c r="E20" s="185"/>
      <c r="F20" s="185"/>
      <c r="G20" s="185"/>
      <c r="H20" s="185"/>
      <c r="I20" s="185"/>
      <c r="J20" s="185"/>
      <c r="K20" s="185"/>
      <c r="L20" s="181"/>
    </row>
    <row r="21" spans="1:13" ht="32.25" customHeight="1">
      <c r="A21" s="181"/>
      <c r="B21" s="181"/>
      <c r="C21" s="181"/>
      <c r="D21" s="185"/>
      <c r="E21" s="185"/>
      <c r="F21" s="185"/>
      <c r="G21" s="185"/>
      <c r="H21" s="185"/>
      <c r="I21" s="185"/>
      <c r="J21" s="185"/>
      <c r="K21" s="185"/>
      <c r="L21" s="181"/>
    </row>
    <row r="22" spans="1:13">
      <c r="A22" s="181"/>
      <c r="B22" s="181"/>
      <c r="C22" s="181"/>
      <c r="D22" s="181"/>
      <c r="E22" s="181"/>
      <c r="J22" s="181"/>
      <c r="K22" s="181"/>
      <c r="L22" s="181"/>
    </row>
    <row r="23" spans="1:13">
      <c r="A23" s="181"/>
      <c r="B23" s="181"/>
      <c r="C23" s="181"/>
      <c r="D23" s="181"/>
      <c r="E23" s="181"/>
      <c r="F23" s="181"/>
      <c r="G23" s="181"/>
      <c r="H23" s="181"/>
      <c r="I23" s="181"/>
      <c r="J23" s="181"/>
      <c r="K23" s="181"/>
      <c r="L23" s="181"/>
    </row>
    <row r="24" spans="1:13">
      <c r="A24" s="181"/>
      <c r="B24" s="181"/>
      <c r="C24" s="181"/>
      <c r="D24" s="181"/>
      <c r="E24" s="181"/>
      <c r="F24" s="181"/>
      <c r="G24" s="181"/>
      <c r="H24" s="181"/>
      <c r="I24" s="181"/>
      <c r="J24" s="181"/>
      <c r="K24" s="181"/>
      <c r="L24" s="181"/>
    </row>
    <row r="25" spans="1:13">
      <c r="A25" s="181"/>
      <c r="B25" s="181"/>
      <c r="C25" s="181"/>
      <c r="D25" s="181"/>
      <c r="E25" s="181"/>
      <c r="F25" s="181"/>
      <c r="G25" s="181"/>
      <c r="H25" s="181"/>
      <c r="I25" s="181"/>
      <c r="J25" s="181"/>
      <c r="K25" s="181"/>
      <c r="L25" s="181"/>
    </row>
    <row r="26" spans="1:13">
      <c r="A26" s="181"/>
      <c r="B26" s="181"/>
      <c r="C26" s="181"/>
      <c r="D26" s="181"/>
      <c r="E26" s="181"/>
      <c r="F26" s="181"/>
      <c r="G26" s="181"/>
      <c r="H26" s="181"/>
      <c r="I26" s="181"/>
      <c r="J26" s="181"/>
      <c r="K26" s="181"/>
      <c r="L26" s="181"/>
    </row>
    <row r="27" spans="1:13">
      <c r="A27" s="181"/>
      <c r="B27" s="181"/>
      <c r="C27" s="181"/>
      <c r="D27" s="181"/>
      <c r="E27" s="181"/>
      <c r="F27" s="181"/>
      <c r="G27" s="181"/>
      <c r="H27" s="181"/>
      <c r="I27" s="181"/>
      <c r="J27" s="181"/>
      <c r="K27" s="181"/>
      <c r="L27" s="181"/>
    </row>
    <row r="28" spans="1:13">
      <c r="A28" s="181"/>
      <c r="B28" s="181"/>
      <c r="C28" s="181"/>
      <c r="D28" s="181"/>
      <c r="E28" s="181"/>
      <c r="F28" s="181"/>
      <c r="G28" s="181"/>
      <c r="H28" s="181"/>
      <c r="I28" s="181"/>
      <c r="J28" s="181"/>
      <c r="K28" s="181"/>
      <c r="L28" s="181"/>
    </row>
    <row r="29" spans="1:13">
      <c r="A29" s="181"/>
      <c r="B29" s="181"/>
      <c r="C29" s="181"/>
      <c r="D29" s="181"/>
      <c r="E29" s="181"/>
      <c r="F29" s="181"/>
      <c r="G29" s="181"/>
      <c r="H29" s="181"/>
      <c r="I29" s="181"/>
      <c r="J29" s="181"/>
      <c r="K29" s="181"/>
      <c r="L29" s="181"/>
    </row>
    <row r="30" spans="1:13">
      <c r="A30" s="181"/>
      <c r="B30" s="181"/>
      <c r="C30" s="181"/>
      <c r="D30" s="181"/>
      <c r="E30" s="181"/>
      <c r="F30" s="181"/>
      <c r="G30" s="181"/>
      <c r="H30" s="181"/>
      <c r="I30" s="181"/>
      <c r="J30" s="181"/>
      <c r="K30" s="181"/>
      <c r="L30" s="181"/>
    </row>
    <row r="31" spans="1:13">
      <c r="A31" s="181"/>
      <c r="B31" s="181"/>
      <c r="C31" s="181"/>
      <c r="D31" s="181"/>
      <c r="E31" s="181"/>
      <c r="F31" s="181"/>
      <c r="G31" s="181"/>
      <c r="H31" s="181"/>
      <c r="I31" s="181"/>
      <c r="J31" s="181"/>
      <c r="K31" s="181"/>
      <c r="L31" s="181"/>
    </row>
    <row r="32" spans="1:13">
      <c r="A32" s="181"/>
      <c r="B32" s="181"/>
      <c r="C32" s="181"/>
      <c r="D32" s="181"/>
      <c r="E32" s="181"/>
      <c r="F32" s="181"/>
      <c r="G32" s="181"/>
      <c r="H32" s="181"/>
      <c r="I32" s="181"/>
      <c r="J32" s="181"/>
      <c r="K32" s="181"/>
      <c r="L32" s="181"/>
    </row>
    <row r="33" spans="1:12">
      <c r="A33" s="181"/>
      <c r="B33" s="181"/>
      <c r="C33" s="181"/>
      <c r="D33" s="181"/>
      <c r="E33" s="181"/>
      <c r="F33" s="181"/>
      <c r="G33" s="181"/>
      <c r="H33" s="181"/>
      <c r="I33" s="181"/>
      <c r="J33" s="181"/>
      <c r="K33" s="181"/>
      <c r="L33" s="181"/>
    </row>
    <row r="34" spans="1:12">
      <c r="A34" s="181"/>
      <c r="B34" s="181"/>
      <c r="C34" s="181"/>
      <c r="D34" s="181"/>
      <c r="E34" s="181"/>
      <c r="F34" s="181"/>
      <c r="G34" s="181"/>
      <c r="H34" s="181"/>
      <c r="I34" s="181"/>
      <c r="J34" s="181"/>
      <c r="K34" s="181"/>
      <c r="L34" s="181"/>
    </row>
    <row r="35" spans="1:12">
      <c r="A35" s="181"/>
      <c r="B35" s="181"/>
      <c r="C35" s="181"/>
      <c r="D35" s="181"/>
      <c r="E35" s="181"/>
      <c r="F35" s="181"/>
      <c r="G35" s="181"/>
      <c r="H35" s="181"/>
      <c r="I35" s="181"/>
      <c r="J35" s="181"/>
      <c r="K35" s="181"/>
      <c r="L35" s="181"/>
    </row>
    <row r="36" spans="1:12">
      <c r="A36" s="181"/>
      <c r="B36" s="181"/>
      <c r="C36" s="181"/>
      <c r="D36" s="181"/>
      <c r="E36" s="181"/>
      <c r="F36" s="181"/>
      <c r="G36" s="181"/>
      <c r="H36" s="181"/>
      <c r="I36" s="181"/>
      <c r="J36" s="181"/>
      <c r="K36" s="181"/>
      <c r="L36" s="181"/>
    </row>
    <row r="37" spans="1:12">
      <c r="A37" s="181"/>
      <c r="B37" s="181"/>
      <c r="C37" s="181"/>
      <c r="D37" s="181"/>
      <c r="E37" s="181"/>
      <c r="F37" s="181"/>
      <c r="G37" s="181"/>
      <c r="H37" s="181"/>
      <c r="I37" s="181"/>
      <c r="J37" s="181"/>
      <c r="K37" s="181"/>
      <c r="L37" s="181"/>
    </row>
    <row r="38" spans="1:12">
      <c r="A38" s="181"/>
      <c r="B38" s="181"/>
      <c r="C38" s="181"/>
      <c r="D38" s="181"/>
      <c r="E38" s="181"/>
      <c r="F38" s="181"/>
      <c r="G38" s="181"/>
      <c r="H38" s="181"/>
      <c r="I38" s="181"/>
      <c r="J38" s="181"/>
      <c r="K38" s="181"/>
      <c r="L38" s="181"/>
    </row>
    <row r="39" spans="1:12">
      <c r="A39" s="181"/>
      <c r="B39" s="181"/>
      <c r="C39" s="181"/>
      <c r="D39" s="181"/>
      <c r="E39" s="181"/>
      <c r="F39" s="181"/>
      <c r="G39" s="181"/>
      <c r="H39" s="181"/>
      <c r="I39" s="181"/>
      <c r="J39" s="181"/>
      <c r="K39" s="181"/>
      <c r="L39" s="181"/>
    </row>
    <row r="40" spans="1:12">
      <c r="A40" s="181"/>
      <c r="B40" s="181"/>
      <c r="C40" s="181"/>
      <c r="D40" s="181"/>
      <c r="E40" s="181"/>
      <c r="F40" s="181"/>
      <c r="G40" s="181"/>
      <c r="H40" s="181"/>
      <c r="I40" s="181"/>
      <c r="J40" s="181"/>
      <c r="K40" s="181"/>
      <c r="L40" s="181"/>
    </row>
    <row r="41" spans="1:12">
      <c r="A41" s="181"/>
      <c r="B41" s="181"/>
      <c r="C41" s="181"/>
      <c r="D41" s="181"/>
      <c r="E41" s="181"/>
      <c r="F41" s="181"/>
      <c r="G41" s="181"/>
      <c r="H41" s="181"/>
      <c r="I41" s="181"/>
      <c r="J41" s="181"/>
      <c r="K41" s="181"/>
      <c r="L41" s="181"/>
    </row>
    <row r="42" spans="1:12">
      <c r="A42" s="181"/>
      <c r="B42" s="181"/>
      <c r="C42" s="181"/>
      <c r="D42" s="181"/>
      <c r="E42" s="181"/>
      <c r="F42" s="181"/>
      <c r="G42" s="181"/>
      <c r="H42" s="181"/>
      <c r="I42" s="181"/>
      <c r="J42" s="181"/>
      <c r="K42" s="181"/>
      <c r="L42" s="181"/>
    </row>
    <row r="43" spans="1:12">
      <c r="A43" s="181"/>
      <c r="B43" s="181"/>
      <c r="C43" s="181"/>
      <c r="D43" s="181"/>
      <c r="E43" s="181"/>
      <c r="F43" s="181"/>
      <c r="G43" s="181"/>
      <c r="H43" s="181"/>
      <c r="I43" s="181"/>
      <c r="J43" s="181"/>
      <c r="K43" s="181"/>
      <c r="L43" s="181"/>
    </row>
    <row r="44" spans="1:12">
      <c r="A44" s="181"/>
      <c r="B44" s="181"/>
      <c r="C44" s="181"/>
      <c r="D44" s="181"/>
      <c r="E44" s="181"/>
      <c r="F44" s="181"/>
      <c r="G44" s="181"/>
      <c r="H44" s="181"/>
      <c r="I44" s="181"/>
      <c r="J44" s="181"/>
      <c r="K44" s="181"/>
      <c r="L44" s="181"/>
    </row>
    <row r="45" spans="1:12">
      <c r="A45" s="181"/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</row>
    <row r="46" spans="1:12">
      <c r="A46" s="181"/>
      <c r="B46" s="181"/>
      <c r="C46" s="181"/>
      <c r="D46" s="181"/>
      <c r="E46" s="181"/>
      <c r="F46" s="181"/>
      <c r="G46" s="181"/>
      <c r="H46" s="181"/>
      <c r="I46" s="181"/>
      <c r="J46" s="181"/>
      <c r="K46" s="181"/>
      <c r="L46" s="181"/>
    </row>
    <row r="47" spans="1:12">
      <c r="A47" s="181"/>
      <c r="B47" s="181"/>
      <c r="C47" s="181"/>
      <c r="D47" s="181"/>
      <c r="E47" s="181"/>
      <c r="F47" s="181"/>
      <c r="G47" s="181"/>
      <c r="H47" s="181"/>
      <c r="I47" s="181"/>
      <c r="J47" s="181"/>
      <c r="K47" s="181"/>
      <c r="L47" s="181"/>
    </row>
    <row r="48" spans="1:12">
      <c r="A48" s="181"/>
      <c r="B48" s="181"/>
      <c r="C48" s="181"/>
      <c r="D48" s="181"/>
      <c r="E48" s="181"/>
      <c r="F48" s="181"/>
      <c r="G48" s="181"/>
      <c r="H48" s="181"/>
      <c r="I48" s="181"/>
      <c r="J48" s="181"/>
      <c r="K48" s="181"/>
      <c r="L48" s="181"/>
    </row>
    <row r="49" spans="1:13">
      <c r="A49" s="181"/>
      <c r="B49" s="181"/>
      <c r="C49" s="181"/>
      <c r="D49" s="181"/>
      <c r="E49" s="181"/>
      <c r="F49" s="181"/>
      <c r="G49" s="181"/>
      <c r="H49" s="181"/>
      <c r="I49" s="181"/>
      <c r="J49" s="181"/>
      <c r="K49" s="181"/>
      <c r="L49" s="181"/>
    </row>
    <row r="50" spans="1:13">
      <c r="A50" s="181"/>
      <c r="B50" s="181"/>
      <c r="C50" s="181"/>
      <c r="D50" s="181"/>
      <c r="E50" s="181"/>
      <c r="F50" s="181"/>
      <c r="G50" s="181"/>
      <c r="H50" s="181"/>
      <c r="I50" s="181"/>
      <c r="J50" s="181"/>
      <c r="K50" s="181"/>
      <c r="L50" s="181"/>
    </row>
    <row r="51" spans="1:13">
      <c r="A51" s="181"/>
      <c r="B51" s="181"/>
      <c r="C51" s="181"/>
      <c r="D51" s="181"/>
      <c r="E51" s="181"/>
      <c r="F51" s="181"/>
      <c r="G51" s="181"/>
      <c r="H51" s="181"/>
      <c r="I51" s="181"/>
      <c r="J51" s="181"/>
      <c r="K51" s="181"/>
      <c r="L51" s="181"/>
    </row>
    <row r="52" spans="1:13">
      <c r="A52" s="181"/>
      <c r="B52" s="181"/>
      <c r="C52" s="181"/>
      <c r="D52" s="181"/>
      <c r="E52" s="181"/>
      <c r="F52" s="181"/>
      <c r="G52" s="181"/>
      <c r="H52" s="181"/>
      <c r="I52" s="181"/>
      <c r="J52" s="181"/>
      <c r="K52" s="181"/>
      <c r="L52" s="181"/>
    </row>
    <row r="53" spans="1:13">
      <c r="A53" s="181"/>
      <c r="B53" s="181"/>
      <c r="C53" s="181"/>
      <c r="D53" s="181"/>
      <c r="E53" s="181"/>
      <c r="F53" s="181"/>
      <c r="G53" s="181"/>
      <c r="H53" s="181"/>
      <c r="I53" s="181"/>
      <c r="J53" s="181"/>
      <c r="K53" s="181"/>
      <c r="L53" s="181"/>
    </row>
    <row r="54" spans="1:13">
      <c r="A54" s="181"/>
      <c r="B54" s="181"/>
      <c r="C54" s="181"/>
      <c r="D54" s="181"/>
      <c r="E54" s="181"/>
      <c r="F54" s="181"/>
      <c r="G54" s="181"/>
      <c r="H54" s="181"/>
      <c r="I54" s="181"/>
      <c r="J54" s="181"/>
      <c r="K54" s="181"/>
      <c r="L54" s="181"/>
    </row>
    <row r="55" spans="1:13">
      <c r="A55" s="181"/>
      <c r="B55" s="181"/>
      <c r="C55" s="181"/>
      <c r="D55" s="181"/>
      <c r="E55" s="181"/>
      <c r="F55" s="181"/>
      <c r="G55" s="181"/>
      <c r="H55" s="181"/>
      <c r="I55" s="181"/>
      <c r="J55" s="181"/>
      <c r="K55" s="181"/>
      <c r="L55" s="181"/>
    </row>
    <row r="56" spans="1:13" ht="15.75">
      <c r="A56" s="181"/>
      <c r="B56" s="181"/>
      <c r="C56" s="181"/>
      <c r="D56" s="181"/>
      <c r="E56" s="181"/>
      <c r="F56" s="181"/>
      <c r="G56" s="181"/>
      <c r="H56" s="181"/>
      <c r="I56" s="181"/>
      <c r="J56" s="181"/>
      <c r="K56" s="181"/>
      <c r="L56" s="182"/>
    </row>
    <row r="62" spans="1:13">
      <c r="L62" s="186"/>
      <c r="M62" s="186"/>
    </row>
  </sheetData>
  <mergeCells count="4">
    <mergeCell ref="A13:M13"/>
    <mergeCell ref="A17:M19"/>
    <mergeCell ref="D20:K21"/>
    <mergeCell ref="L62:M62"/>
  </mergeCells>
  <printOptions horizontalCentered="1" verticalCentered="1"/>
  <pageMargins left="0" right="0" top="0" bottom="0" header="0" footer="0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118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1010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2500000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2500000</v>
      </c>
      <c r="I33" s="89">
        <v>0.21</v>
      </c>
      <c r="J33" s="88">
        <f>ROUND(((SUM(BE117:BE119))*I33),  2)</f>
        <v>525000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3025000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07 - Fotovoltaika (FVE)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2500000</v>
      </c>
      <c r="L96" s="29"/>
      <c r="AU96" s="16" t="s">
        <v>132</v>
      </c>
    </row>
    <row r="97" spans="2:12" s="8" customFormat="1" ht="24.95" customHeight="1">
      <c r="B97" s="101"/>
      <c r="D97" s="102" t="s">
        <v>1011</v>
      </c>
      <c r="E97" s="103"/>
      <c r="F97" s="103"/>
      <c r="G97" s="103"/>
      <c r="H97" s="103"/>
      <c r="I97" s="103"/>
      <c r="J97" s="104">
        <f>J118</f>
        <v>2500000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07 - Fotovoltaika (FVE)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2500000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2500000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117</v>
      </c>
      <c r="J118" s="120">
        <f>BK118</f>
        <v>2500000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2500000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995</v>
      </c>
      <c r="F119" s="131" t="s">
        <v>1012</v>
      </c>
      <c r="G119" s="132" t="s">
        <v>254</v>
      </c>
      <c r="H119" s="133">
        <v>1</v>
      </c>
      <c r="I119" s="134">
        <v>2500000</v>
      </c>
      <c r="J119" s="134">
        <f>ROUND(I119*H119,2)</f>
        <v>2500000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2500000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2500000</v>
      </c>
      <c r="BL119" s="16" t="s">
        <v>348</v>
      </c>
      <c r="BM119" s="139" t="s">
        <v>1013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8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121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1014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1120000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1120000</v>
      </c>
      <c r="I33" s="89">
        <v>0.21</v>
      </c>
      <c r="J33" s="88">
        <f>ROUND(((SUM(BE117:BE119))*I33),  2)</f>
        <v>235200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1355200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08 - Slaboproud a sdělovací zařízení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1120000</v>
      </c>
      <c r="L96" s="29"/>
      <c r="AU96" s="16" t="s">
        <v>132</v>
      </c>
    </row>
    <row r="97" spans="2:12" s="8" customFormat="1" ht="24.95" customHeight="1">
      <c r="B97" s="101"/>
      <c r="D97" s="102" t="s">
        <v>1015</v>
      </c>
      <c r="E97" s="103"/>
      <c r="F97" s="103"/>
      <c r="G97" s="103"/>
      <c r="H97" s="103"/>
      <c r="I97" s="103"/>
      <c r="J97" s="104">
        <f>J118</f>
        <v>1120000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08 - Slaboproud a sdělovací zařízení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1120000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1120000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120</v>
      </c>
      <c r="J118" s="120">
        <f>BK118</f>
        <v>1120000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1120000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1016</v>
      </c>
      <c r="F119" s="131" t="s">
        <v>1017</v>
      </c>
      <c r="G119" s="132" t="s">
        <v>254</v>
      </c>
      <c r="H119" s="133">
        <v>1</v>
      </c>
      <c r="I119" s="134">
        <v>1120000</v>
      </c>
      <c r="J119" s="134">
        <f>ROUND(I119*H119,2)</f>
        <v>1120000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1120000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1120000</v>
      </c>
      <c r="BL119" s="16" t="s">
        <v>348</v>
      </c>
      <c r="BM119" s="139" t="s">
        <v>1018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9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22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124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1019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5972057.7800000003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ROUND((SUM(BE117:BE121)),  2)</f>
        <v>5972057.7800000003</v>
      </c>
      <c r="I33" s="89">
        <v>0.21</v>
      </c>
      <c r="J33" s="88">
        <f>ROUND(((SUM(BE117:BE121))*I33),  2)</f>
        <v>1254132.1299999999</v>
      </c>
      <c r="L33" s="29"/>
    </row>
    <row r="34" spans="2:12" s="1" customFormat="1" ht="14.45" customHeight="1">
      <c r="B34" s="29"/>
      <c r="E34" s="25" t="s">
        <v>53</v>
      </c>
      <c r="F34" s="88">
        <f>ROUND((SUM(BF117:BF121)),  2)</f>
        <v>0</v>
      </c>
      <c r="I34" s="89">
        <v>0.15</v>
      </c>
      <c r="J34" s="88">
        <f>ROUND(((SUM(BF117:BF121))*I34),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ROUND((SUM(BG117:BG121)),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ROUND((SUM(BH117:BH121)),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ROUND((SUM(BI117:BI121)),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7226189.9100000001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OST - Ostatní a vedlejší náklady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5972057.7800000003</v>
      </c>
      <c r="L96" s="29"/>
      <c r="AU96" s="16" t="s">
        <v>132</v>
      </c>
    </row>
    <row r="97" spans="2:12" s="8" customFormat="1" ht="24.95" customHeight="1">
      <c r="B97" s="101"/>
      <c r="D97" s="102" t="s">
        <v>1020</v>
      </c>
      <c r="E97" s="103"/>
      <c r="F97" s="103"/>
      <c r="G97" s="103"/>
      <c r="H97" s="103"/>
      <c r="I97" s="103"/>
      <c r="J97" s="104">
        <f>J118</f>
        <v>5972057.7800000003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OST - Ostatní a vedlejší náklady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5972057.7800000003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5972057.7800000003</v>
      </c>
    </row>
    <row r="118" spans="2:65" s="11" customFormat="1" ht="25.9" customHeight="1">
      <c r="B118" s="117"/>
      <c r="D118" s="118" t="s">
        <v>86</v>
      </c>
      <c r="E118" s="119" t="s">
        <v>1021</v>
      </c>
      <c r="F118" s="119" t="s">
        <v>1022</v>
      </c>
      <c r="J118" s="120">
        <f>BK118</f>
        <v>5972057.7800000003</v>
      </c>
      <c r="L118" s="117"/>
      <c r="M118" s="121"/>
      <c r="P118" s="122">
        <f>SUM(P119:P121)</f>
        <v>0</v>
      </c>
      <c r="R118" s="122">
        <f>SUM(R119:R121)</f>
        <v>0</v>
      </c>
      <c r="T118" s="123">
        <f>SUM(T119:T121)</f>
        <v>0</v>
      </c>
      <c r="AR118" s="118" t="s">
        <v>196</v>
      </c>
      <c r="AT118" s="124" t="s">
        <v>86</v>
      </c>
      <c r="AU118" s="124" t="s">
        <v>87</v>
      </c>
      <c r="AY118" s="118" t="s">
        <v>158</v>
      </c>
      <c r="BK118" s="125">
        <f>SUM(BK119:BK121)</f>
        <v>5972057.7800000003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1016</v>
      </c>
      <c r="F119" s="131" t="s">
        <v>1023</v>
      </c>
      <c r="G119" s="132" t="s">
        <v>627</v>
      </c>
      <c r="H119" s="133">
        <v>442374.65</v>
      </c>
      <c r="I119" s="134">
        <v>5.5</v>
      </c>
      <c r="J119" s="134">
        <f>ROUND(I119*H119,2)</f>
        <v>2433060.58</v>
      </c>
      <c r="K119" s="131" t="s">
        <v>1</v>
      </c>
      <c r="L119" s="29"/>
      <c r="M119" s="135" t="s">
        <v>1</v>
      </c>
      <c r="N119" s="136" t="s">
        <v>52</v>
      </c>
      <c r="O119" s="137">
        <v>0</v>
      </c>
      <c r="P119" s="137">
        <f>O119*H119</f>
        <v>0</v>
      </c>
      <c r="Q119" s="137">
        <v>0</v>
      </c>
      <c r="R119" s="137">
        <f>Q119*H119</f>
        <v>0</v>
      </c>
      <c r="S119" s="137">
        <v>0</v>
      </c>
      <c r="T119" s="138">
        <f>S119*H119</f>
        <v>0</v>
      </c>
      <c r="AR119" s="139" t="s">
        <v>1024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2433060.58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2433060.58</v>
      </c>
      <c r="BL119" s="16" t="s">
        <v>1024</v>
      </c>
      <c r="BM119" s="139" t="s">
        <v>1025</v>
      </c>
    </row>
    <row r="120" spans="2:65" s="1" customFormat="1" ht="24.2" customHeight="1">
      <c r="B120" s="128"/>
      <c r="C120" s="129" t="s">
        <v>97</v>
      </c>
      <c r="D120" s="129" t="s">
        <v>161</v>
      </c>
      <c r="E120" s="130" t="s">
        <v>1026</v>
      </c>
      <c r="F120" s="131" t="s">
        <v>1027</v>
      </c>
      <c r="G120" s="132" t="s">
        <v>627</v>
      </c>
      <c r="H120" s="133">
        <v>442374.65</v>
      </c>
      <c r="I120" s="134">
        <v>3</v>
      </c>
      <c r="J120" s="134">
        <f>ROUND(I120*H120,2)</f>
        <v>1327123.95</v>
      </c>
      <c r="K120" s="131" t="s">
        <v>1</v>
      </c>
      <c r="L120" s="29"/>
      <c r="M120" s="135" t="s">
        <v>1</v>
      </c>
      <c r="N120" s="136" t="s">
        <v>52</v>
      </c>
      <c r="O120" s="137">
        <v>0</v>
      </c>
      <c r="P120" s="137">
        <f>O120*H120</f>
        <v>0</v>
      </c>
      <c r="Q120" s="137">
        <v>0</v>
      </c>
      <c r="R120" s="137">
        <f>Q120*H120</f>
        <v>0</v>
      </c>
      <c r="S120" s="137">
        <v>0</v>
      </c>
      <c r="T120" s="138">
        <f>S120*H120</f>
        <v>0</v>
      </c>
      <c r="AR120" s="139" t="s">
        <v>1024</v>
      </c>
      <c r="AT120" s="139" t="s">
        <v>161</v>
      </c>
      <c r="AU120" s="139" t="s">
        <v>95</v>
      </c>
      <c r="AY120" s="16" t="s">
        <v>158</v>
      </c>
      <c r="BE120" s="140">
        <f>IF(N120="základní",J120,0)</f>
        <v>1327123.95</v>
      </c>
      <c r="BF120" s="140">
        <f>IF(N120="snížená",J120,0)</f>
        <v>0</v>
      </c>
      <c r="BG120" s="140">
        <f>IF(N120="zákl. přenesená",J120,0)</f>
        <v>0</v>
      </c>
      <c r="BH120" s="140">
        <f>IF(N120="sníž. přenesená",J120,0)</f>
        <v>0</v>
      </c>
      <c r="BI120" s="140">
        <f>IF(N120="nulová",J120,0)</f>
        <v>0</v>
      </c>
      <c r="BJ120" s="16" t="s">
        <v>95</v>
      </c>
      <c r="BK120" s="140">
        <f>ROUND(I120*H120,2)</f>
        <v>1327123.95</v>
      </c>
      <c r="BL120" s="16" t="s">
        <v>1024</v>
      </c>
      <c r="BM120" s="139" t="s">
        <v>1028</v>
      </c>
    </row>
    <row r="121" spans="2:65" s="1" customFormat="1" ht="16.5" customHeight="1">
      <c r="B121" s="128"/>
      <c r="C121" s="129" t="s">
        <v>186</v>
      </c>
      <c r="D121" s="129" t="s">
        <v>161</v>
      </c>
      <c r="E121" s="130" t="s">
        <v>1029</v>
      </c>
      <c r="F121" s="131" t="s">
        <v>1030</v>
      </c>
      <c r="G121" s="132" t="s">
        <v>627</v>
      </c>
      <c r="H121" s="133">
        <v>442374.65</v>
      </c>
      <c r="I121" s="134">
        <v>5</v>
      </c>
      <c r="J121" s="134">
        <f>ROUND(I121*H121,2)</f>
        <v>2211873.25</v>
      </c>
      <c r="K121" s="131" t="s">
        <v>1</v>
      </c>
      <c r="L121" s="29"/>
      <c r="M121" s="162" t="s">
        <v>1</v>
      </c>
      <c r="N121" s="163" t="s">
        <v>52</v>
      </c>
      <c r="O121" s="164">
        <v>0</v>
      </c>
      <c r="P121" s="164">
        <f>O121*H121</f>
        <v>0</v>
      </c>
      <c r="Q121" s="164">
        <v>0</v>
      </c>
      <c r="R121" s="164">
        <f>Q121*H121</f>
        <v>0</v>
      </c>
      <c r="S121" s="164">
        <v>0</v>
      </c>
      <c r="T121" s="165">
        <f>S121*H121</f>
        <v>0</v>
      </c>
      <c r="AR121" s="139" t="s">
        <v>1024</v>
      </c>
      <c r="AT121" s="139" t="s">
        <v>161</v>
      </c>
      <c r="AU121" s="139" t="s">
        <v>95</v>
      </c>
      <c r="AY121" s="16" t="s">
        <v>158</v>
      </c>
      <c r="BE121" s="140">
        <f>IF(N121="základní",J121,0)</f>
        <v>2211873.25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6" t="s">
        <v>95</v>
      </c>
      <c r="BK121" s="140">
        <f>ROUND(I121*H121,2)</f>
        <v>2211873.25</v>
      </c>
      <c r="BL121" s="16" t="s">
        <v>1024</v>
      </c>
      <c r="BM121" s="139" t="s">
        <v>1031</v>
      </c>
    </row>
    <row r="122" spans="2:65" s="1" customFormat="1" ht="6.95" customHeight="1">
      <c r="B122" s="41"/>
      <c r="C122" s="42"/>
      <c r="D122" s="42"/>
      <c r="E122" s="42"/>
      <c r="F122" s="42"/>
      <c r="G122" s="42"/>
      <c r="H122" s="42"/>
      <c r="I122" s="42"/>
      <c r="J122" s="42"/>
      <c r="K122" s="42"/>
      <c r="L122" s="29"/>
    </row>
  </sheetData>
  <autoFilter ref="C116:K121" xr:uid="{00000000-0009-0000-0000-00000A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6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1</v>
      </c>
      <c r="BT1" s="15" t="s">
        <v>3</v>
      </c>
      <c r="BU1" s="15" t="s">
        <v>3</v>
      </c>
      <c r="BV1" s="15" t="s">
        <v>4</v>
      </c>
    </row>
    <row r="2" spans="1:74" ht="36.950000000000003" customHeight="1">
      <c r="AR2" s="199" t="s">
        <v>5</v>
      </c>
      <c r="AS2" s="200"/>
      <c r="AT2" s="200"/>
      <c r="AU2" s="200"/>
      <c r="AV2" s="200"/>
      <c r="AW2" s="200"/>
      <c r="AX2" s="200"/>
      <c r="AY2" s="200"/>
      <c r="AZ2" s="200"/>
      <c r="BA2" s="200"/>
      <c r="BB2" s="200"/>
      <c r="BC2" s="200"/>
      <c r="BD2" s="200"/>
      <c r="BE2" s="200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S4" s="16" t="s">
        <v>11</v>
      </c>
    </row>
    <row r="5" spans="1:74" ht="12" customHeight="1">
      <c r="B5" s="19"/>
      <c r="D5" s="22" t="s">
        <v>12</v>
      </c>
      <c r="K5" s="213" t="s">
        <v>13</v>
      </c>
      <c r="L5" s="200"/>
      <c r="M5" s="200"/>
      <c r="N5" s="200"/>
      <c r="O5" s="200"/>
      <c r="P5" s="200"/>
      <c r="Q5" s="200"/>
      <c r="R5" s="200"/>
      <c r="S5" s="200"/>
      <c r="T5" s="200"/>
      <c r="U5" s="200"/>
      <c r="V5" s="200"/>
      <c r="W5" s="200"/>
      <c r="X5" s="200"/>
      <c r="Y5" s="200"/>
      <c r="Z5" s="200"/>
      <c r="AA5" s="200"/>
      <c r="AB5" s="200"/>
      <c r="AC5" s="200"/>
      <c r="AD5" s="200"/>
      <c r="AE5" s="200"/>
      <c r="AF5" s="200"/>
      <c r="AG5" s="200"/>
      <c r="AH5" s="200"/>
      <c r="AI5" s="200"/>
      <c r="AJ5" s="200"/>
      <c r="AR5" s="19"/>
      <c r="BS5" s="16" t="s">
        <v>6</v>
      </c>
    </row>
    <row r="6" spans="1:74" ht="36.950000000000003" customHeight="1">
      <c r="B6" s="19"/>
      <c r="D6" s="24" t="s">
        <v>14</v>
      </c>
      <c r="K6" s="214" t="s">
        <v>15</v>
      </c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0"/>
      <c r="AA6" s="200"/>
      <c r="AB6" s="200"/>
      <c r="AC6" s="200"/>
      <c r="AD6" s="200"/>
      <c r="AE6" s="200"/>
      <c r="AF6" s="200"/>
      <c r="AG6" s="200"/>
      <c r="AH6" s="200"/>
      <c r="AI6" s="200"/>
      <c r="AJ6" s="200"/>
      <c r="AR6" s="19"/>
      <c r="BS6" s="16" t="s">
        <v>6</v>
      </c>
    </row>
    <row r="7" spans="1:74" ht="12" customHeight="1">
      <c r="B7" s="19"/>
      <c r="D7" s="25" t="s">
        <v>16</v>
      </c>
      <c r="K7" s="23" t="s">
        <v>17</v>
      </c>
      <c r="AK7" s="25" t="s">
        <v>18</v>
      </c>
      <c r="AN7" s="23" t="s">
        <v>19</v>
      </c>
      <c r="AR7" s="19"/>
      <c r="BS7" s="16" t="s">
        <v>6</v>
      </c>
    </row>
    <row r="8" spans="1:74" ht="12" customHeight="1">
      <c r="B8" s="19"/>
      <c r="D8" s="25" t="s">
        <v>20</v>
      </c>
      <c r="K8" s="23" t="s">
        <v>21</v>
      </c>
      <c r="AK8" s="25" t="s">
        <v>22</v>
      </c>
      <c r="AN8" s="23" t="s">
        <v>23</v>
      </c>
      <c r="AR8" s="19"/>
      <c r="BS8" s="16" t="s">
        <v>6</v>
      </c>
    </row>
    <row r="9" spans="1:74" ht="29.25" customHeight="1">
      <c r="B9" s="19"/>
      <c r="D9" s="22" t="s">
        <v>24</v>
      </c>
      <c r="K9" s="26" t="s">
        <v>25</v>
      </c>
      <c r="AK9" s="22" t="s">
        <v>26</v>
      </c>
      <c r="AN9" s="26" t="s">
        <v>27</v>
      </c>
      <c r="AR9" s="19"/>
      <c r="BS9" s="16" t="s">
        <v>6</v>
      </c>
    </row>
    <row r="10" spans="1:74" ht="12" customHeight="1">
      <c r="B10" s="19"/>
      <c r="D10" s="25" t="s">
        <v>28</v>
      </c>
      <c r="AK10" s="25" t="s">
        <v>29</v>
      </c>
      <c r="AN10" s="23" t="s">
        <v>30</v>
      </c>
      <c r="AR10" s="19"/>
      <c r="BS10" s="16" t="s">
        <v>6</v>
      </c>
    </row>
    <row r="11" spans="1:74" ht="18.399999999999999" customHeight="1">
      <c r="B11" s="19"/>
      <c r="E11" s="23" t="s">
        <v>31</v>
      </c>
      <c r="AK11" s="25" t="s">
        <v>32</v>
      </c>
      <c r="AN11" s="23" t="s">
        <v>33</v>
      </c>
      <c r="AR11" s="19"/>
      <c r="BS11" s="16" t="s">
        <v>6</v>
      </c>
    </row>
    <row r="12" spans="1:74" ht="6.95" customHeight="1">
      <c r="B12" s="19"/>
      <c r="AR12" s="19"/>
      <c r="BS12" s="16" t="s">
        <v>6</v>
      </c>
    </row>
    <row r="13" spans="1:74" ht="12" customHeight="1">
      <c r="B13" s="19"/>
      <c r="D13" s="25" t="s">
        <v>34</v>
      </c>
      <c r="AK13" s="25" t="s">
        <v>29</v>
      </c>
      <c r="AN13" s="23" t="s">
        <v>1</v>
      </c>
      <c r="AR13" s="19"/>
      <c r="BS13" s="16" t="s">
        <v>6</v>
      </c>
    </row>
    <row r="14" spans="1:74" ht="12.75">
      <c r="B14" s="19"/>
      <c r="E14" s="23" t="s">
        <v>35</v>
      </c>
      <c r="AK14" s="25" t="s">
        <v>32</v>
      </c>
      <c r="AN14" s="23" t="s">
        <v>1</v>
      </c>
      <c r="AR14" s="19"/>
      <c r="BS14" s="16" t="s">
        <v>6</v>
      </c>
    </row>
    <row r="15" spans="1:74" ht="6.95" customHeight="1">
      <c r="B15" s="19"/>
      <c r="AR15" s="19"/>
      <c r="BS15" s="16" t="s">
        <v>3</v>
      </c>
    </row>
    <row r="16" spans="1:74" ht="12" customHeight="1">
      <c r="B16" s="19"/>
      <c r="D16" s="25" t="s">
        <v>36</v>
      </c>
      <c r="AK16" s="25" t="s">
        <v>29</v>
      </c>
      <c r="AN16" s="23" t="s">
        <v>37</v>
      </c>
      <c r="AR16" s="19"/>
      <c r="BS16" s="16" t="s">
        <v>3</v>
      </c>
    </row>
    <row r="17" spans="2:71" ht="18.399999999999999" customHeight="1">
      <c r="B17" s="19"/>
      <c r="E17" s="23" t="s">
        <v>38</v>
      </c>
      <c r="AK17" s="25" t="s">
        <v>32</v>
      </c>
      <c r="AN17" s="23" t="s">
        <v>39</v>
      </c>
      <c r="AR17" s="19"/>
      <c r="BS17" s="16" t="s">
        <v>40</v>
      </c>
    </row>
    <row r="18" spans="2:71" ht="6.95" customHeight="1">
      <c r="B18" s="19"/>
      <c r="AR18" s="19"/>
      <c r="BS18" s="16" t="s">
        <v>6</v>
      </c>
    </row>
    <row r="19" spans="2:71" ht="12" customHeight="1">
      <c r="B19" s="19"/>
      <c r="D19" s="25" t="s">
        <v>41</v>
      </c>
      <c r="AK19" s="25" t="s">
        <v>29</v>
      </c>
      <c r="AN19" s="23" t="s">
        <v>42</v>
      </c>
      <c r="AR19" s="19"/>
      <c r="BS19" s="16" t="s">
        <v>6</v>
      </c>
    </row>
    <row r="20" spans="2:71" ht="18.399999999999999" customHeight="1">
      <c r="B20" s="19"/>
      <c r="E20" s="23" t="s">
        <v>43</v>
      </c>
      <c r="AK20" s="25" t="s">
        <v>32</v>
      </c>
      <c r="AN20" s="23" t="s">
        <v>44</v>
      </c>
      <c r="AR20" s="19"/>
      <c r="BS20" s="16" t="s">
        <v>3</v>
      </c>
    </row>
    <row r="21" spans="2:71" ht="6.95" customHeight="1">
      <c r="B21" s="19"/>
      <c r="AR21" s="19"/>
    </row>
    <row r="22" spans="2:71" ht="12" customHeight="1">
      <c r="B22" s="19"/>
      <c r="D22" s="25" t="s">
        <v>45</v>
      </c>
      <c r="AR22" s="19"/>
    </row>
    <row r="23" spans="2:71" ht="23.25" customHeight="1">
      <c r="B23" s="19"/>
      <c r="E23" s="215" t="s">
        <v>46</v>
      </c>
      <c r="F23" s="215"/>
      <c r="G23" s="215"/>
      <c r="H23" s="215"/>
      <c r="I23" s="215"/>
      <c r="J23" s="215"/>
      <c r="K23" s="215"/>
      <c r="L23" s="215"/>
      <c r="M23" s="215"/>
      <c r="N23" s="215"/>
      <c r="O23" s="215"/>
      <c r="P23" s="215"/>
      <c r="Q23" s="215"/>
      <c r="R23" s="215"/>
      <c r="S23" s="215"/>
      <c r="T23" s="215"/>
      <c r="U23" s="215"/>
      <c r="V23" s="215"/>
      <c r="W23" s="215"/>
      <c r="X23" s="215"/>
      <c r="Y23" s="215"/>
      <c r="Z23" s="215"/>
      <c r="AA23" s="215"/>
      <c r="AB23" s="215"/>
      <c r="AC23" s="215"/>
      <c r="AD23" s="215"/>
      <c r="AE23" s="215"/>
      <c r="AF23" s="215"/>
      <c r="AG23" s="215"/>
      <c r="AH23" s="215"/>
      <c r="AI23" s="215"/>
      <c r="AJ23" s="215"/>
      <c r="AK23" s="215"/>
      <c r="AL23" s="215"/>
      <c r="AM23" s="215"/>
      <c r="AN23" s="215"/>
      <c r="AR23" s="19"/>
    </row>
    <row r="24" spans="2:71" ht="6.95" customHeight="1">
      <c r="B24" s="19"/>
      <c r="AR24" s="19"/>
    </row>
    <row r="25" spans="2:71" ht="6.95" customHeight="1">
      <c r="B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9"/>
    </row>
    <row r="26" spans="2:71" s="1" customFormat="1" ht="25.9" customHeight="1">
      <c r="B26" s="29"/>
      <c r="D26" s="30" t="s">
        <v>47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216">
        <f>ROUND(AG94,2)</f>
        <v>50209522.340000004</v>
      </c>
      <c r="AL26" s="217"/>
      <c r="AM26" s="217"/>
      <c r="AN26" s="217"/>
      <c r="AO26" s="217"/>
      <c r="AR26" s="29"/>
    </row>
    <row r="27" spans="2:71" s="1" customFormat="1" ht="6.95" customHeight="1">
      <c r="B27" s="29"/>
      <c r="AR27" s="29"/>
    </row>
    <row r="28" spans="2:71" s="1" customFormat="1" ht="12.75">
      <c r="B28" s="29"/>
      <c r="L28" s="218" t="s">
        <v>48</v>
      </c>
      <c r="M28" s="218"/>
      <c r="N28" s="218"/>
      <c r="O28" s="218"/>
      <c r="P28" s="218"/>
      <c r="W28" s="218" t="s">
        <v>49</v>
      </c>
      <c r="X28" s="218"/>
      <c r="Y28" s="218"/>
      <c r="Z28" s="218"/>
      <c r="AA28" s="218"/>
      <c r="AB28" s="218"/>
      <c r="AC28" s="218"/>
      <c r="AD28" s="218"/>
      <c r="AE28" s="218"/>
      <c r="AK28" s="218" t="s">
        <v>50</v>
      </c>
      <c r="AL28" s="218"/>
      <c r="AM28" s="218"/>
      <c r="AN28" s="218"/>
      <c r="AO28" s="218"/>
      <c r="AR28" s="29"/>
    </row>
    <row r="29" spans="2:71" s="2" customFormat="1" ht="14.45" customHeight="1">
      <c r="B29" s="33"/>
      <c r="D29" s="25" t="s">
        <v>51</v>
      </c>
      <c r="F29" s="25" t="s">
        <v>52</v>
      </c>
      <c r="L29" s="208">
        <v>0.21</v>
      </c>
      <c r="M29" s="209"/>
      <c r="N29" s="209"/>
      <c r="O29" s="209"/>
      <c r="P29" s="209"/>
      <c r="W29" s="210">
        <f>ROUND(AZ94, 2)</f>
        <v>50209522.340000004</v>
      </c>
      <c r="X29" s="209"/>
      <c r="Y29" s="209"/>
      <c r="Z29" s="209"/>
      <c r="AA29" s="209"/>
      <c r="AB29" s="209"/>
      <c r="AC29" s="209"/>
      <c r="AD29" s="209"/>
      <c r="AE29" s="209"/>
      <c r="AK29" s="210">
        <f>ROUND(AV94, 2)</f>
        <v>10543999.689999999</v>
      </c>
      <c r="AL29" s="209"/>
      <c r="AM29" s="209"/>
      <c r="AN29" s="209"/>
      <c r="AO29" s="209"/>
      <c r="AR29" s="33"/>
    </row>
    <row r="30" spans="2:71" s="2" customFormat="1" ht="14.45" customHeight="1">
      <c r="B30" s="33"/>
      <c r="F30" s="25" t="s">
        <v>53</v>
      </c>
      <c r="L30" s="208">
        <v>0.15</v>
      </c>
      <c r="M30" s="209"/>
      <c r="N30" s="209"/>
      <c r="O30" s="209"/>
      <c r="P30" s="209"/>
      <c r="W30" s="210">
        <f>ROUND(BA94, 2)</f>
        <v>0</v>
      </c>
      <c r="X30" s="209"/>
      <c r="Y30" s="209"/>
      <c r="Z30" s="209"/>
      <c r="AA30" s="209"/>
      <c r="AB30" s="209"/>
      <c r="AC30" s="209"/>
      <c r="AD30" s="209"/>
      <c r="AE30" s="209"/>
      <c r="AK30" s="210">
        <f>ROUND(AW94, 2)</f>
        <v>0</v>
      </c>
      <c r="AL30" s="209"/>
      <c r="AM30" s="209"/>
      <c r="AN30" s="209"/>
      <c r="AO30" s="209"/>
      <c r="AR30" s="33"/>
    </row>
    <row r="31" spans="2:71" s="2" customFormat="1" ht="14.45" hidden="1" customHeight="1">
      <c r="B31" s="33"/>
      <c r="F31" s="25" t="s">
        <v>54</v>
      </c>
      <c r="L31" s="208">
        <v>0.21</v>
      </c>
      <c r="M31" s="209"/>
      <c r="N31" s="209"/>
      <c r="O31" s="209"/>
      <c r="P31" s="209"/>
      <c r="W31" s="210">
        <f>ROUND(BB94, 2)</f>
        <v>0</v>
      </c>
      <c r="X31" s="209"/>
      <c r="Y31" s="209"/>
      <c r="Z31" s="209"/>
      <c r="AA31" s="209"/>
      <c r="AB31" s="209"/>
      <c r="AC31" s="209"/>
      <c r="AD31" s="209"/>
      <c r="AE31" s="209"/>
      <c r="AK31" s="210">
        <v>0</v>
      </c>
      <c r="AL31" s="209"/>
      <c r="AM31" s="209"/>
      <c r="AN31" s="209"/>
      <c r="AO31" s="209"/>
      <c r="AR31" s="33"/>
    </row>
    <row r="32" spans="2:71" s="2" customFormat="1" ht="14.45" hidden="1" customHeight="1">
      <c r="B32" s="33"/>
      <c r="F32" s="25" t="s">
        <v>55</v>
      </c>
      <c r="L32" s="208">
        <v>0.15</v>
      </c>
      <c r="M32" s="209"/>
      <c r="N32" s="209"/>
      <c r="O32" s="209"/>
      <c r="P32" s="209"/>
      <c r="W32" s="210">
        <f>ROUND(BC94, 2)</f>
        <v>0</v>
      </c>
      <c r="X32" s="209"/>
      <c r="Y32" s="209"/>
      <c r="Z32" s="209"/>
      <c r="AA32" s="209"/>
      <c r="AB32" s="209"/>
      <c r="AC32" s="209"/>
      <c r="AD32" s="209"/>
      <c r="AE32" s="209"/>
      <c r="AK32" s="210">
        <v>0</v>
      </c>
      <c r="AL32" s="209"/>
      <c r="AM32" s="209"/>
      <c r="AN32" s="209"/>
      <c r="AO32" s="209"/>
      <c r="AR32" s="33"/>
    </row>
    <row r="33" spans="2:44" s="2" customFormat="1" ht="14.45" hidden="1" customHeight="1">
      <c r="B33" s="33"/>
      <c r="F33" s="25" t="s">
        <v>56</v>
      </c>
      <c r="L33" s="208">
        <v>0</v>
      </c>
      <c r="M33" s="209"/>
      <c r="N33" s="209"/>
      <c r="O33" s="209"/>
      <c r="P33" s="209"/>
      <c r="W33" s="210">
        <f>ROUND(BD94, 2)</f>
        <v>0</v>
      </c>
      <c r="X33" s="209"/>
      <c r="Y33" s="209"/>
      <c r="Z33" s="209"/>
      <c r="AA33" s="209"/>
      <c r="AB33" s="209"/>
      <c r="AC33" s="209"/>
      <c r="AD33" s="209"/>
      <c r="AE33" s="209"/>
      <c r="AK33" s="210">
        <v>0</v>
      </c>
      <c r="AL33" s="209"/>
      <c r="AM33" s="209"/>
      <c r="AN33" s="209"/>
      <c r="AO33" s="209"/>
      <c r="AR33" s="33"/>
    </row>
    <row r="34" spans="2:44" s="1" customFormat="1" ht="6.95" customHeight="1">
      <c r="B34" s="29"/>
      <c r="AR34" s="29"/>
    </row>
    <row r="35" spans="2:44" s="1" customFormat="1" ht="25.9" customHeight="1">
      <c r="B35" s="29"/>
      <c r="C35" s="34"/>
      <c r="D35" s="35" t="s">
        <v>57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58</v>
      </c>
      <c r="U35" s="36"/>
      <c r="V35" s="36"/>
      <c r="W35" s="36"/>
      <c r="X35" s="198" t="s">
        <v>59</v>
      </c>
      <c r="Y35" s="196"/>
      <c r="Z35" s="196"/>
      <c r="AA35" s="196"/>
      <c r="AB35" s="196"/>
      <c r="AC35" s="36"/>
      <c r="AD35" s="36"/>
      <c r="AE35" s="36"/>
      <c r="AF35" s="36"/>
      <c r="AG35" s="36"/>
      <c r="AH35" s="36"/>
      <c r="AI35" s="36"/>
      <c r="AJ35" s="36"/>
      <c r="AK35" s="195">
        <f>SUM(AK26:AK33)</f>
        <v>60753522.030000001</v>
      </c>
      <c r="AL35" s="196"/>
      <c r="AM35" s="196"/>
      <c r="AN35" s="196"/>
      <c r="AO35" s="197"/>
      <c r="AP35" s="34"/>
      <c r="AQ35" s="34"/>
      <c r="AR35" s="29"/>
    </row>
    <row r="36" spans="2:44" s="1" customFormat="1" ht="6.95" customHeight="1">
      <c r="B36" s="29"/>
      <c r="AR36" s="29"/>
    </row>
    <row r="37" spans="2:44" s="1" customFormat="1" ht="14.45" customHeight="1">
      <c r="B37" s="29"/>
      <c r="AR37" s="29"/>
    </row>
    <row r="38" spans="2:44" ht="14.45" customHeight="1">
      <c r="B38" s="19"/>
      <c r="AR38" s="19"/>
    </row>
    <row r="39" spans="2:44" ht="14.45" customHeight="1">
      <c r="B39" s="19"/>
      <c r="AR39" s="19"/>
    </row>
    <row r="40" spans="2:44" ht="14.45" customHeight="1">
      <c r="B40" s="19"/>
      <c r="AR40" s="19"/>
    </row>
    <row r="41" spans="2:44" ht="14.45" customHeight="1">
      <c r="B41" s="19"/>
      <c r="AR41" s="19"/>
    </row>
    <row r="42" spans="2:44" ht="14.45" customHeight="1">
      <c r="B42" s="19"/>
      <c r="AR42" s="19"/>
    </row>
    <row r="43" spans="2:44" ht="14.45" customHeight="1">
      <c r="B43" s="19"/>
      <c r="AR43" s="19"/>
    </row>
    <row r="44" spans="2:44" ht="14.45" customHeight="1">
      <c r="B44" s="19"/>
      <c r="AR44" s="19"/>
    </row>
    <row r="45" spans="2:44" ht="14.45" customHeight="1">
      <c r="B45" s="19"/>
      <c r="AR45" s="19"/>
    </row>
    <row r="46" spans="2:44" ht="14.45" customHeight="1">
      <c r="B46" s="19"/>
      <c r="AR46" s="19"/>
    </row>
    <row r="47" spans="2:44" ht="14.45" customHeight="1">
      <c r="B47" s="19"/>
      <c r="AR47" s="19"/>
    </row>
    <row r="48" spans="2:44" ht="14.45" customHeight="1">
      <c r="B48" s="19"/>
      <c r="AR48" s="19"/>
    </row>
    <row r="49" spans="2:44" s="1" customFormat="1" ht="14.45" customHeight="1">
      <c r="B49" s="29"/>
      <c r="D49" s="38" t="s">
        <v>60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61</v>
      </c>
      <c r="AI49" s="39"/>
      <c r="AJ49" s="39"/>
      <c r="AK49" s="39"/>
      <c r="AL49" s="39"/>
      <c r="AM49" s="39"/>
      <c r="AN49" s="39"/>
      <c r="AO49" s="39"/>
      <c r="AR49" s="29"/>
    </row>
    <row r="50" spans="2:44">
      <c r="B50" s="19"/>
      <c r="AR50" s="19"/>
    </row>
    <row r="51" spans="2:44">
      <c r="B51" s="19"/>
      <c r="AR51" s="19"/>
    </row>
    <row r="52" spans="2:44">
      <c r="B52" s="19"/>
      <c r="AR52" s="19"/>
    </row>
    <row r="53" spans="2:44">
      <c r="B53" s="19"/>
      <c r="AR53" s="19"/>
    </row>
    <row r="54" spans="2:44">
      <c r="B54" s="19"/>
      <c r="AR54" s="19"/>
    </row>
    <row r="55" spans="2:44">
      <c r="B55" s="19"/>
      <c r="AR55" s="19"/>
    </row>
    <row r="56" spans="2:44">
      <c r="B56" s="19"/>
      <c r="AR56" s="19"/>
    </row>
    <row r="57" spans="2:44">
      <c r="B57" s="19"/>
      <c r="AR57" s="19"/>
    </row>
    <row r="58" spans="2:44">
      <c r="B58" s="19"/>
      <c r="AR58" s="19"/>
    </row>
    <row r="59" spans="2:44">
      <c r="B59" s="19"/>
      <c r="AR59" s="19"/>
    </row>
    <row r="60" spans="2:44" s="1" customFormat="1" ht="12.75">
      <c r="B60" s="29"/>
      <c r="D60" s="40" t="s">
        <v>62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63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62</v>
      </c>
      <c r="AI60" s="31"/>
      <c r="AJ60" s="31"/>
      <c r="AK60" s="31"/>
      <c r="AL60" s="31"/>
      <c r="AM60" s="40" t="s">
        <v>63</v>
      </c>
      <c r="AN60" s="31"/>
      <c r="AO60" s="31"/>
      <c r="AR60" s="29"/>
    </row>
    <row r="61" spans="2:44">
      <c r="B61" s="19"/>
      <c r="AR61" s="19"/>
    </row>
    <row r="62" spans="2:44">
      <c r="B62" s="19"/>
      <c r="AR62" s="19"/>
    </row>
    <row r="63" spans="2:44">
      <c r="B63" s="19"/>
      <c r="AR63" s="19"/>
    </row>
    <row r="64" spans="2:44" s="1" customFormat="1" ht="12.75">
      <c r="B64" s="29"/>
      <c r="D64" s="38" t="s">
        <v>64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65</v>
      </c>
      <c r="AI64" s="39"/>
      <c r="AJ64" s="39"/>
      <c r="AK64" s="39"/>
      <c r="AL64" s="39"/>
      <c r="AM64" s="39"/>
      <c r="AN64" s="39"/>
      <c r="AO64" s="39"/>
      <c r="AR64" s="29"/>
    </row>
    <row r="65" spans="2:44">
      <c r="B65" s="19"/>
      <c r="AR65" s="19"/>
    </row>
    <row r="66" spans="2:44">
      <c r="B66" s="19"/>
      <c r="AR66" s="19"/>
    </row>
    <row r="67" spans="2:44">
      <c r="B67" s="19"/>
      <c r="AR67" s="19"/>
    </row>
    <row r="68" spans="2:44">
      <c r="B68" s="19"/>
      <c r="AR68" s="19"/>
    </row>
    <row r="69" spans="2:44">
      <c r="B69" s="19"/>
      <c r="AR69" s="19"/>
    </row>
    <row r="70" spans="2:44">
      <c r="B70" s="19"/>
      <c r="AR70" s="19"/>
    </row>
    <row r="71" spans="2:44">
      <c r="B71" s="19"/>
      <c r="AR71" s="19"/>
    </row>
    <row r="72" spans="2:44">
      <c r="B72" s="19"/>
      <c r="AR72" s="19"/>
    </row>
    <row r="73" spans="2:44">
      <c r="B73" s="19"/>
      <c r="AR73" s="19"/>
    </row>
    <row r="74" spans="2:44">
      <c r="B74" s="19"/>
      <c r="AR74" s="19"/>
    </row>
    <row r="75" spans="2:44" s="1" customFormat="1" ht="12.75">
      <c r="B75" s="29"/>
      <c r="D75" s="40" t="s">
        <v>62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63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62</v>
      </c>
      <c r="AI75" s="31"/>
      <c r="AJ75" s="31"/>
      <c r="AK75" s="31"/>
      <c r="AL75" s="31"/>
      <c r="AM75" s="40" t="s">
        <v>63</v>
      </c>
      <c r="AN75" s="31"/>
      <c r="AO75" s="31"/>
      <c r="AR75" s="29"/>
    </row>
    <row r="76" spans="2:44" s="1" customFormat="1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20" t="s">
        <v>66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5" t="s">
        <v>12</v>
      </c>
      <c r="L84" s="3" t="str">
        <f>K5</f>
        <v>2023/75</v>
      </c>
      <c r="AR84" s="45"/>
    </row>
    <row r="85" spans="1:91" s="4" customFormat="1" ht="36.950000000000003" customHeight="1">
      <c r="B85" s="46"/>
      <c r="C85" s="47" t="s">
        <v>14</v>
      </c>
      <c r="L85" s="211" t="str">
        <f>K6</f>
        <v>Nástavba budovy gymnázia Příbram</v>
      </c>
      <c r="M85" s="212"/>
      <c r="N85" s="212"/>
      <c r="O85" s="212"/>
      <c r="P85" s="212"/>
      <c r="Q85" s="212"/>
      <c r="R85" s="212"/>
      <c r="S85" s="212"/>
      <c r="T85" s="212"/>
      <c r="U85" s="212"/>
      <c r="V85" s="212"/>
      <c r="W85" s="212"/>
      <c r="X85" s="212"/>
      <c r="Y85" s="212"/>
      <c r="Z85" s="212"/>
      <c r="AA85" s="212"/>
      <c r="AB85" s="212"/>
      <c r="AC85" s="212"/>
      <c r="AD85" s="212"/>
      <c r="AE85" s="212"/>
      <c r="AF85" s="212"/>
      <c r="AG85" s="212"/>
      <c r="AH85" s="212"/>
      <c r="AI85" s="212"/>
      <c r="AJ85" s="212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5" t="s">
        <v>20</v>
      </c>
      <c r="L87" s="48" t="str">
        <f>IF(K8="","",K8)</f>
        <v>Legionářů 402, 261 01 Příbram VII</v>
      </c>
      <c r="AI87" s="25" t="s">
        <v>22</v>
      </c>
      <c r="AM87" s="189" t="str">
        <f>IF(AN8= "","",AN8)</f>
        <v>6. 10. 2023</v>
      </c>
      <c r="AN87" s="189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5" t="s">
        <v>28</v>
      </c>
      <c r="L89" s="3" t="str">
        <f>IF(E11= "","",E11)</f>
        <v>Gymnázium Příbram</v>
      </c>
      <c r="AI89" s="25" t="s">
        <v>36</v>
      </c>
      <c r="AM89" s="190" t="str">
        <f>IF(E17="","",E17)</f>
        <v>Ing. arch. Viktor Tuček</v>
      </c>
      <c r="AN89" s="191"/>
      <c r="AO89" s="191"/>
      <c r="AP89" s="191"/>
      <c r="AR89" s="29"/>
      <c r="AS89" s="202" t="s">
        <v>67</v>
      </c>
      <c r="AT89" s="203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5" t="s">
        <v>34</v>
      </c>
      <c r="L90" s="3" t="str">
        <f>IF(E14="","",E14)</f>
        <v xml:space="preserve"> </v>
      </c>
      <c r="AI90" s="25" t="s">
        <v>41</v>
      </c>
      <c r="AM90" s="190" t="str">
        <f>IF(E20="","",E20)</f>
        <v>Speciosa International s.r.o.</v>
      </c>
      <c r="AN90" s="191"/>
      <c r="AO90" s="191"/>
      <c r="AP90" s="191"/>
      <c r="AR90" s="29"/>
      <c r="AS90" s="204"/>
      <c r="AT90" s="205"/>
      <c r="BD90" s="53"/>
    </row>
    <row r="91" spans="1:91" s="1" customFormat="1" ht="10.9" customHeight="1">
      <c r="B91" s="29"/>
      <c r="AR91" s="29"/>
      <c r="AS91" s="204"/>
      <c r="AT91" s="205"/>
      <c r="BD91" s="53"/>
    </row>
    <row r="92" spans="1:91" s="1" customFormat="1" ht="29.25" customHeight="1">
      <c r="B92" s="29"/>
      <c r="C92" s="220" t="s">
        <v>68</v>
      </c>
      <c r="D92" s="193"/>
      <c r="E92" s="193"/>
      <c r="F92" s="193"/>
      <c r="G92" s="193"/>
      <c r="H92" s="54"/>
      <c r="I92" s="192" t="s">
        <v>69</v>
      </c>
      <c r="J92" s="193"/>
      <c r="K92" s="193"/>
      <c r="L92" s="193"/>
      <c r="M92" s="193"/>
      <c r="N92" s="193"/>
      <c r="O92" s="193"/>
      <c r="P92" s="193"/>
      <c r="Q92" s="193"/>
      <c r="R92" s="193"/>
      <c r="S92" s="193"/>
      <c r="T92" s="193"/>
      <c r="U92" s="193"/>
      <c r="V92" s="193"/>
      <c r="W92" s="193"/>
      <c r="X92" s="193"/>
      <c r="Y92" s="193"/>
      <c r="Z92" s="193"/>
      <c r="AA92" s="193"/>
      <c r="AB92" s="193"/>
      <c r="AC92" s="193"/>
      <c r="AD92" s="193"/>
      <c r="AE92" s="193"/>
      <c r="AF92" s="193"/>
      <c r="AG92" s="201" t="s">
        <v>70</v>
      </c>
      <c r="AH92" s="193"/>
      <c r="AI92" s="193"/>
      <c r="AJ92" s="193"/>
      <c r="AK92" s="193"/>
      <c r="AL92" s="193"/>
      <c r="AM92" s="193"/>
      <c r="AN92" s="192" t="s">
        <v>71</v>
      </c>
      <c r="AO92" s="193"/>
      <c r="AP92" s="194"/>
      <c r="AQ92" s="55" t="s">
        <v>72</v>
      </c>
      <c r="AR92" s="29"/>
      <c r="AS92" s="56" t="s">
        <v>73</v>
      </c>
      <c r="AT92" s="57" t="s">
        <v>74</v>
      </c>
      <c r="AU92" s="57" t="s">
        <v>75</v>
      </c>
      <c r="AV92" s="57" t="s">
        <v>76</v>
      </c>
      <c r="AW92" s="57" t="s">
        <v>77</v>
      </c>
      <c r="AX92" s="57" t="s">
        <v>78</v>
      </c>
      <c r="AY92" s="57" t="s">
        <v>79</v>
      </c>
      <c r="AZ92" s="57" t="s">
        <v>80</v>
      </c>
      <c r="BA92" s="57" t="s">
        <v>81</v>
      </c>
      <c r="BB92" s="57" t="s">
        <v>82</v>
      </c>
      <c r="BC92" s="57" t="s">
        <v>83</v>
      </c>
      <c r="BD92" s="58" t="s">
        <v>84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85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206">
        <f>ROUND(SUM(AG95:AG104),2)</f>
        <v>50209522.340000004</v>
      </c>
      <c r="AH94" s="206"/>
      <c r="AI94" s="206"/>
      <c r="AJ94" s="206"/>
      <c r="AK94" s="206"/>
      <c r="AL94" s="206"/>
      <c r="AM94" s="206"/>
      <c r="AN94" s="207">
        <f t="shared" ref="AN94:AN104" si="0">SUM(AG94,AT94)</f>
        <v>60753522.030000001</v>
      </c>
      <c r="AO94" s="207"/>
      <c r="AP94" s="207"/>
      <c r="AQ94" s="64" t="s">
        <v>1</v>
      </c>
      <c r="AR94" s="60"/>
      <c r="AS94" s="65">
        <f>ROUND(SUM(AS95:AS104),2)</f>
        <v>0</v>
      </c>
      <c r="AT94" s="66">
        <f t="shared" ref="AT94:AT104" si="1">ROUND(SUM(AV94:AW94),2)</f>
        <v>10543999.689999999</v>
      </c>
      <c r="AU94" s="67">
        <f>ROUND(SUM(AU95:AU104),5)</f>
        <v>8260.7504100000006</v>
      </c>
      <c r="AV94" s="66">
        <f>ROUND(AZ94*L29,2)</f>
        <v>10543999.689999999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ROUND(SUM(AZ95:AZ104),2)</f>
        <v>50209522.340000004</v>
      </c>
      <c r="BA94" s="66">
        <f>ROUND(SUM(BA95:BA104),2)</f>
        <v>0</v>
      </c>
      <c r="BB94" s="66">
        <f>ROUND(SUM(BB95:BB104),2)</f>
        <v>0</v>
      </c>
      <c r="BC94" s="66">
        <f>ROUND(SUM(BC95:BC104),2)</f>
        <v>0</v>
      </c>
      <c r="BD94" s="68">
        <f>ROUND(SUM(BD95:BD104),2)</f>
        <v>0</v>
      </c>
      <c r="BS94" s="69" t="s">
        <v>86</v>
      </c>
      <c r="BT94" s="69" t="s">
        <v>87</v>
      </c>
      <c r="BU94" s="70" t="s">
        <v>88</v>
      </c>
      <c r="BV94" s="69" t="s">
        <v>89</v>
      </c>
      <c r="BW94" s="69" t="s">
        <v>4</v>
      </c>
      <c r="BX94" s="69" t="s">
        <v>90</v>
      </c>
      <c r="CL94" s="69" t="s">
        <v>17</v>
      </c>
    </row>
    <row r="95" spans="1:91" s="6" customFormat="1" ht="24.75" customHeight="1">
      <c r="A95" s="71" t="s">
        <v>91</v>
      </c>
      <c r="B95" s="72"/>
      <c r="C95" s="73"/>
      <c r="D95" s="219" t="s">
        <v>92</v>
      </c>
      <c r="E95" s="219"/>
      <c r="F95" s="219"/>
      <c r="G95" s="219"/>
      <c r="H95" s="219"/>
      <c r="I95" s="74"/>
      <c r="J95" s="219" t="s">
        <v>93</v>
      </c>
      <c r="K95" s="219"/>
      <c r="L95" s="219"/>
      <c r="M95" s="219"/>
      <c r="N95" s="219"/>
      <c r="O95" s="219"/>
      <c r="P95" s="219"/>
      <c r="Q95" s="219"/>
      <c r="R95" s="219"/>
      <c r="S95" s="219"/>
      <c r="T95" s="219"/>
      <c r="U95" s="219"/>
      <c r="V95" s="219"/>
      <c r="W95" s="219"/>
      <c r="X95" s="219"/>
      <c r="Y95" s="219"/>
      <c r="Z95" s="219"/>
      <c r="AA95" s="219"/>
      <c r="AB95" s="219"/>
      <c r="AC95" s="219"/>
      <c r="AD95" s="219"/>
      <c r="AE95" s="219"/>
      <c r="AF95" s="219"/>
      <c r="AG95" s="187">
        <f>'SO 01 - Stavební a konstr...'!J30</f>
        <v>1382369.07</v>
      </c>
      <c r="AH95" s="188"/>
      <c r="AI95" s="188"/>
      <c r="AJ95" s="188"/>
      <c r="AK95" s="188"/>
      <c r="AL95" s="188"/>
      <c r="AM95" s="188"/>
      <c r="AN95" s="187">
        <f t="shared" si="0"/>
        <v>1672666.57</v>
      </c>
      <c r="AO95" s="188"/>
      <c r="AP95" s="188"/>
      <c r="AQ95" s="75" t="s">
        <v>94</v>
      </c>
      <c r="AR95" s="72"/>
      <c r="AS95" s="76">
        <v>0</v>
      </c>
      <c r="AT95" s="77">
        <f t="shared" si="1"/>
        <v>290297.5</v>
      </c>
      <c r="AU95" s="78">
        <f>'SO 01 - Stavební a konstr...'!P126</f>
        <v>804.45232200000009</v>
      </c>
      <c r="AV95" s="77">
        <f>'SO 01 - Stavební a konstr...'!J33</f>
        <v>290297.5</v>
      </c>
      <c r="AW95" s="77">
        <f>'SO 01 - Stavební a konstr...'!J34</f>
        <v>0</v>
      </c>
      <c r="AX95" s="77">
        <f>'SO 01 - Stavební a konstr...'!J35</f>
        <v>0</v>
      </c>
      <c r="AY95" s="77">
        <f>'SO 01 - Stavební a konstr...'!J36</f>
        <v>0</v>
      </c>
      <c r="AZ95" s="77">
        <f>'SO 01 - Stavební a konstr...'!F33</f>
        <v>1382369.07</v>
      </c>
      <c r="BA95" s="77">
        <f>'SO 01 - Stavební a konstr...'!F34</f>
        <v>0</v>
      </c>
      <c r="BB95" s="77">
        <f>'SO 01 - Stavební a konstr...'!F35</f>
        <v>0</v>
      </c>
      <c r="BC95" s="77">
        <f>'SO 01 - Stavební a konstr...'!F36</f>
        <v>0</v>
      </c>
      <c r="BD95" s="79">
        <f>'SO 01 - Stavební a konstr...'!F37</f>
        <v>0</v>
      </c>
      <c r="BT95" s="80" t="s">
        <v>95</v>
      </c>
      <c r="BV95" s="80" t="s">
        <v>89</v>
      </c>
      <c r="BW95" s="80" t="s">
        <v>96</v>
      </c>
      <c r="BX95" s="80" t="s">
        <v>4</v>
      </c>
      <c r="CL95" s="80" t="s">
        <v>17</v>
      </c>
      <c r="CM95" s="80" t="s">
        <v>97</v>
      </c>
    </row>
    <row r="96" spans="1:91" s="6" customFormat="1" ht="24.75" customHeight="1">
      <c r="A96" s="71" t="s">
        <v>91</v>
      </c>
      <c r="B96" s="72"/>
      <c r="C96" s="73"/>
      <c r="D96" s="219" t="s">
        <v>98</v>
      </c>
      <c r="E96" s="219"/>
      <c r="F96" s="219"/>
      <c r="G96" s="219"/>
      <c r="H96" s="219"/>
      <c r="I96" s="74"/>
      <c r="J96" s="219" t="s">
        <v>99</v>
      </c>
      <c r="K96" s="219"/>
      <c r="L96" s="219"/>
      <c r="M96" s="219"/>
      <c r="N96" s="219"/>
      <c r="O96" s="219"/>
      <c r="P96" s="219"/>
      <c r="Q96" s="219"/>
      <c r="R96" s="219"/>
      <c r="S96" s="219"/>
      <c r="T96" s="219"/>
      <c r="U96" s="219"/>
      <c r="V96" s="219"/>
      <c r="W96" s="219"/>
      <c r="X96" s="219"/>
      <c r="Y96" s="219"/>
      <c r="Z96" s="219"/>
      <c r="AA96" s="219"/>
      <c r="AB96" s="219"/>
      <c r="AC96" s="219"/>
      <c r="AD96" s="219"/>
      <c r="AE96" s="219"/>
      <c r="AF96" s="219"/>
      <c r="AG96" s="187">
        <f>'SO 02.1 - Stavební a kons...'!J30</f>
        <v>26655095.489999998</v>
      </c>
      <c r="AH96" s="188"/>
      <c r="AI96" s="188"/>
      <c r="AJ96" s="188"/>
      <c r="AK96" s="188"/>
      <c r="AL96" s="188"/>
      <c r="AM96" s="188"/>
      <c r="AN96" s="187">
        <f t="shared" si="0"/>
        <v>32252665.539999999</v>
      </c>
      <c r="AO96" s="188"/>
      <c r="AP96" s="188"/>
      <c r="AQ96" s="75" t="s">
        <v>94</v>
      </c>
      <c r="AR96" s="72"/>
      <c r="AS96" s="76">
        <v>0</v>
      </c>
      <c r="AT96" s="77">
        <f t="shared" si="1"/>
        <v>5597570.0499999998</v>
      </c>
      <c r="AU96" s="78">
        <f>'SO 02.1 - Stavební a kons...'!P136</f>
        <v>7456.2980889999999</v>
      </c>
      <c r="AV96" s="77">
        <f>'SO 02.1 - Stavební a kons...'!J33</f>
        <v>5597570.0499999998</v>
      </c>
      <c r="AW96" s="77">
        <f>'SO 02.1 - Stavební a kons...'!J34</f>
        <v>0</v>
      </c>
      <c r="AX96" s="77">
        <f>'SO 02.1 - Stavební a kons...'!J35</f>
        <v>0</v>
      </c>
      <c r="AY96" s="77">
        <f>'SO 02.1 - Stavební a kons...'!J36</f>
        <v>0</v>
      </c>
      <c r="AZ96" s="77">
        <f>'SO 02.1 - Stavební a kons...'!F33</f>
        <v>26655095.489999998</v>
      </c>
      <c r="BA96" s="77">
        <f>'SO 02.1 - Stavební a kons...'!F34</f>
        <v>0</v>
      </c>
      <c r="BB96" s="77">
        <f>'SO 02.1 - Stavební a kons...'!F35</f>
        <v>0</v>
      </c>
      <c r="BC96" s="77">
        <f>'SO 02.1 - Stavební a kons...'!F36</f>
        <v>0</v>
      </c>
      <c r="BD96" s="79">
        <f>'SO 02.1 - Stavební a kons...'!F37</f>
        <v>0</v>
      </c>
      <c r="BT96" s="80" t="s">
        <v>95</v>
      </c>
      <c r="BV96" s="80" t="s">
        <v>89</v>
      </c>
      <c r="BW96" s="80" t="s">
        <v>100</v>
      </c>
      <c r="BX96" s="80" t="s">
        <v>4</v>
      </c>
      <c r="CL96" s="80" t="s">
        <v>17</v>
      </c>
      <c r="CM96" s="80" t="s">
        <v>97</v>
      </c>
    </row>
    <row r="97" spans="1:91" s="6" customFormat="1" ht="24.75" customHeight="1">
      <c r="A97" s="71" t="s">
        <v>91</v>
      </c>
      <c r="B97" s="72"/>
      <c r="C97" s="73"/>
      <c r="D97" s="219" t="s">
        <v>101</v>
      </c>
      <c r="E97" s="219"/>
      <c r="F97" s="219"/>
      <c r="G97" s="219"/>
      <c r="H97" s="219"/>
      <c r="I97" s="74"/>
      <c r="J97" s="219" t="s">
        <v>102</v>
      </c>
      <c r="K97" s="219"/>
      <c r="L97" s="219"/>
      <c r="M97" s="219"/>
      <c r="N97" s="219"/>
      <c r="O97" s="219"/>
      <c r="P97" s="219"/>
      <c r="Q97" s="219"/>
      <c r="R97" s="219"/>
      <c r="S97" s="219"/>
      <c r="T97" s="219"/>
      <c r="U97" s="219"/>
      <c r="V97" s="219"/>
      <c r="W97" s="219"/>
      <c r="X97" s="219"/>
      <c r="Y97" s="219"/>
      <c r="Z97" s="219"/>
      <c r="AA97" s="219"/>
      <c r="AB97" s="219"/>
      <c r="AC97" s="219"/>
      <c r="AD97" s="219"/>
      <c r="AE97" s="219"/>
      <c r="AF97" s="219"/>
      <c r="AG97" s="187">
        <f>'SO 02.2 - Stavební a kons...'!J30</f>
        <v>5250000</v>
      </c>
      <c r="AH97" s="188"/>
      <c r="AI97" s="188"/>
      <c r="AJ97" s="188"/>
      <c r="AK97" s="188"/>
      <c r="AL97" s="188"/>
      <c r="AM97" s="188"/>
      <c r="AN97" s="187">
        <f t="shared" si="0"/>
        <v>6352500</v>
      </c>
      <c r="AO97" s="188"/>
      <c r="AP97" s="188"/>
      <c r="AQ97" s="75" t="s">
        <v>94</v>
      </c>
      <c r="AR97" s="72"/>
      <c r="AS97" s="76">
        <v>0</v>
      </c>
      <c r="AT97" s="77">
        <f t="shared" si="1"/>
        <v>1102500</v>
      </c>
      <c r="AU97" s="78">
        <f>'SO 02.2 - Stavební a kons...'!P118</f>
        <v>0</v>
      </c>
      <c r="AV97" s="77">
        <f>'SO 02.2 - Stavební a kons...'!J33</f>
        <v>1102500</v>
      </c>
      <c r="AW97" s="77">
        <f>'SO 02.2 - Stavební a kons...'!J34</f>
        <v>0</v>
      </c>
      <c r="AX97" s="77">
        <f>'SO 02.2 - Stavební a kons...'!J35</f>
        <v>0</v>
      </c>
      <c r="AY97" s="77">
        <f>'SO 02.2 - Stavební a kons...'!J36</f>
        <v>0</v>
      </c>
      <c r="AZ97" s="77">
        <f>'SO 02.2 - Stavební a kons...'!F33</f>
        <v>5250000</v>
      </c>
      <c r="BA97" s="77">
        <f>'SO 02.2 - Stavební a kons...'!F34</f>
        <v>0</v>
      </c>
      <c r="BB97" s="77">
        <f>'SO 02.2 - Stavební a kons...'!F35</f>
        <v>0</v>
      </c>
      <c r="BC97" s="77">
        <f>'SO 02.2 - Stavební a kons...'!F36</f>
        <v>0</v>
      </c>
      <c r="BD97" s="79">
        <f>'SO 02.2 - Stavební a kons...'!F37</f>
        <v>0</v>
      </c>
      <c r="BT97" s="80" t="s">
        <v>95</v>
      </c>
      <c r="BV97" s="80" t="s">
        <v>89</v>
      </c>
      <c r="BW97" s="80" t="s">
        <v>103</v>
      </c>
      <c r="BX97" s="80" t="s">
        <v>4</v>
      </c>
      <c r="CL97" s="80" t="s">
        <v>17</v>
      </c>
      <c r="CM97" s="80" t="s">
        <v>97</v>
      </c>
    </row>
    <row r="98" spans="1:91" s="6" customFormat="1" ht="16.5" customHeight="1">
      <c r="A98" s="71" t="s">
        <v>91</v>
      </c>
      <c r="B98" s="72"/>
      <c r="C98" s="73"/>
      <c r="D98" s="219" t="s">
        <v>104</v>
      </c>
      <c r="E98" s="219"/>
      <c r="F98" s="219"/>
      <c r="G98" s="219"/>
      <c r="H98" s="219"/>
      <c r="I98" s="74"/>
      <c r="J98" s="219" t="s">
        <v>105</v>
      </c>
      <c r="K98" s="219"/>
      <c r="L98" s="219"/>
      <c r="M98" s="219"/>
      <c r="N98" s="219"/>
      <c r="O98" s="219"/>
      <c r="P98" s="219"/>
      <c r="Q98" s="219"/>
      <c r="R98" s="219"/>
      <c r="S98" s="219"/>
      <c r="T98" s="219"/>
      <c r="U98" s="219"/>
      <c r="V98" s="219"/>
      <c r="W98" s="219"/>
      <c r="X98" s="219"/>
      <c r="Y98" s="219"/>
      <c r="Z98" s="219"/>
      <c r="AA98" s="219"/>
      <c r="AB98" s="219"/>
      <c r="AC98" s="219"/>
      <c r="AD98" s="219"/>
      <c r="AE98" s="219"/>
      <c r="AF98" s="219"/>
      <c r="AG98" s="187">
        <f>'SO 03 - Kanalizace, voda'!J30</f>
        <v>1150000</v>
      </c>
      <c r="AH98" s="188"/>
      <c r="AI98" s="188"/>
      <c r="AJ98" s="188"/>
      <c r="AK98" s="188"/>
      <c r="AL98" s="188"/>
      <c r="AM98" s="188"/>
      <c r="AN98" s="187">
        <f t="shared" si="0"/>
        <v>1391500</v>
      </c>
      <c r="AO98" s="188"/>
      <c r="AP98" s="188"/>
      <c r="AQ98" s="75" t="s">
        <v>94</v>
      </c>
      <c r="AR98" s="72"/>
      <c r="AS98" s="76">
        <v>0</v>
      </c>
      <c r="AT98" s="77">
        <f t="shared" si="1"/>
        <v>241500</v>
      </c>
      <c r="AU98" s="78">
        <f>'SO 03 - Kanalizace, voda'!P117</f>
        <v>0</v>
      </c>
      <c r="AV98" s="77">
        <f>'SO 03 - Kanalizace, voda'!J33</f>
        <v>241500</v>
      </c>
      <c r="AW98" s="77">
        <f>'SO 03 - Kanalizace, voda'!J34</f>
        <v>0</v>
      </c>
      <c r="AX98" s="77">
        <f>'SO 03 - Kanalizace, voda'!J35</f>
        <v>0</v>
      </c>
      <c r="AY98" s="77">
        <f>'SO 03 - Kanalizace, voda'!J36</f>
        <v>0</v>
      </c>
      <c r="AZ98" s="77">
        <f>'SO 03 - Kanalizace, voda'!F33</f>
        <v>1150000</v>
      </c>
      <c r="BA98" s="77">
        <f>'SO 03 - Kanalizace, voda'!F34</f>
        <v>0</v>
      </c>
      <c r="BB98" s="77">
        <f>'SO 03 - Kanalizace, voda'!F35</f>
        <v>0</v>
      </c>
      <c r="BC98" s="77">
        <f>'SO 03 - Kanalizace, voda'!F36</f>
        <v>0</v>
      </c>
      <c r="BD98" s="79">
        <f>'SO 03 - Kanalizace, voda'!F37</f>
        <v>0</v>
      </c>
      <c r="BT98" s="80" t="s">
        <v>95</v>
      </c>
      <c r="BV98" s="80" t="s">
        <v>89</v>
      </c>
      <c r="BW98" s="80" t="s">
        <v>106</v>
      </c>
      <c r="BX98" s="80" t="s">
        <v>4</v>
      </c>
      <c r="CL98" s="80" t="s">
        <v>17</v>
      </c>
      <c r="CM98" s="80" t="s">
        <v>97</v>
      </c>
    </row>
    <row r="99" spans="1:91" s="6" customFormat="1" ht="16.5" customHeight="1">
      <c r="A99" s="71" t="s">
        <v>91</v>
      </c>
      <c r="B99" s="72"/>
      <c r="C99" s="73"/>
      <c r="D99" s="219" t="s">
        <v>107</v>
      </c>
      <c r="E99" s="219"/>
      <c r="F99" s="219"/>
      <c r="G99" s="219"/>
      <c r="H99" s="219"/>
      <c r="I99" s="74"/>
      <c r="J99" s="219" t="s">
        <v>108</v>
      </c>
      <c r="K99" s="219"/>
      <c r="L99" s="219"/>
      <c r="M99" s="219"/>
      <c r="N99" s="219"/>
      <c r="O99" s="219"/>
      <c r="P99" s="219"/>
      <c r="Q99" s="219"/>
      <c r="R99" s="219"/>
      <c r="S99" s="219"/>
      <c r="T99" s="219"/>
      <c r="U99" s="219"/>
      <c r="V99" s="219"/>
      <c r="W99" s="219"/>
      <c r="X99" s="219"/>
      <c r="Y99" s="219"/>
      <c r="Z99" s="219"/>
      <c r="AA99" s="219"/>
      <c r="AB99" s="219"/>
      <c r="AC99" s="219"/>
      <c r="AD99" s="219"/>
      <c r="AE99" s="219"/>
      <c r="AF99" s="219"/>
      <c r="AG99" s="187">
        <f>'SO 04 - Ústřední topení'!J30</f>
        <v>1820000</v>
      </c>
      <c r="AH99" s="188"/>
      <c r="AI99" s="188"/>
      <c r="AJ99" s="188"/>
      <c r="AK99" s="188"/>
      <c r="AL99" s="188"/>
      <c r="AM99" s="188"/>
      <c r="AN99" s="187">
        <f t="shared" si="0"/>
        <v>2202200</v>
      </c>
      <c r="AO99" s="188"/>
      <c r="AP99" s="188"/>
      <c r="AQ99" s="75" t="s">
        <v>94</v>
      </c>
      <c r="AR99" s="72"/>
      <c r="AS99" s="76">
        <v>0</v>
      </c>
      <c r="AT99" s="77">
        <f t="shared" si="1"/>
        <v>382200</v>
      </c>
      <c r="AU99" s="78">
        <f>'SO 04 - Ústřední topení'!P117</f>
        <v>0</v>
      </c>
      <c r="AV99" s="77">
        <f>'SO 04 - Ústřední topení'!J33</f>
        <v>382200</v>
      </c>
      <c r="AW99" s="77">
        <f>'SO 04 - Ústřední topení'!J34</f>
        <v>0</v>
      </c>
      <c r="AX99" s="77">
        <f>'SO 04 - Ústřední topení'!J35</f>
        <v>0</v>
      </c>
      <c r="AY99" s="77">
        <f>'SO 04 - Ústřední topení'!J36</f>
        <v>0</v>
      </c>
      <c r="AZ99" s="77">
        <f>'SO 04 - Ústřední topení'!F33</f>
        <v>1820000</v>
      </c>
      <c r="BA99" s="77">
        <f>'SO 04 - Ústřední topení'!F34</f>
        <v>0</v>
      </c>
      <c r="BB99" s="77">
        <f>'SO 04 - Ústřední topení'!F35</f>
        <v>0</v>
      </c>
      <c r="BC99" s="77">
        <f>'SO 04 - Ústřední topení'!F36</f>
        <v>0</v>
      </c>
      <c r="BD99" s="79">
        <f>'SO 04 - Ústřední topení'!F37</f>
        <v>0</v>
      </c>
      <c r="BT99" s="80" t="s">
        <v>95</v>
      </c>
      <c r="BV99" s="80" t="s">
        <v>89</v>
      </c>
      <c r="BW99" s="80" t="s">
        <v>109</v>
      </c>
      <c r="BX99" s="80" t="s">
        <v>4</v>
      </c>
      <c r="CL99" s="80" t="s">
        <v>17</v>
      </c>
      <c r="CM99" s="80" t="s">
        <v>97</v>
      </c>
    </row>
    <row r="100" spans="1:91" s="6" customFormat="1" ht="16.5" customHeight="1">
      <c r="A100" s="71" t="s">
        <v>91</v>
      </c>
      <c r="B100" s="72"/>
      <c r="C100" s="73"/>
      <c r="D100" s="219" t="s">
        <v>110</v>
      </c>
      <c r="E100" s="219"/>
      <c r="F100" s="219"/>
      <c r="G100" s="219"/>
      <c r="H100" s="219"/>
      <c r="I100" s="74"/>
      <c r="J100" s="219" t="s">
        <v>111</v>
      </c>
      <c r="K100" s="219"/>
      <c r="L100" s="219"/>
      <c r="M100" s="219"/>
      <c r="N100" s="219"/>
      <c r="O100" s="219"/>
      <c r="P100" s="219"/>
      <c r="Q100" s="219"/>
      <c r="R100" s="219"/>
      <c r="S100" s="219"/>
      <c r="T100" s="219"/>
      <c r="U100" s="219"/>
      <c r="V100" s="219"/>
      <c r="W100" s="219"/>
      <c r="X100" s="219"/>
      <c r="Y100" s="219"/>
      <c r="Z100" s="219"/>
      <c r="AA100" s="219"/>
      <c r="AB100" s="219"/>
      <c r="AC100" s="219"/>
      <c r="AD100" s="219"/>
      <c r="AE100" s="219"/>
      <c r="AF100" s="219"/>
      <c r="AG100" s="187">
        <f>'SO 05 - Větrání a klimati...'!J30</f>
        <v>2020000</v>
      </c>
      <c r="AH100" s="188"/>
      <c r="AI100" s="188"/>
      <c r="AJ100" s="188"/>
      <c r="AK100" s="188"/>
      <c r="AL100" s="188"/>
      <c r="AM100" s="188"/>
      <c r="AN100" s="187">
        <f t="shared" si="0"/>
        <v>2444200</v>
      </c>
      <c r="AO100" s="188"/>
      <c r="AP100" s="188"/>
      <c r="AQ100" s="75" t="s">
        <v>94</v>
      </c>
      <c r="AR100" s="72"/>
      <c r="AS100" s="76">
        <v>0</v>
      </c>
      <c r="AT100" s="77">
        <f t="shared" si="1"/>
        <v>424200</v>
      </c>
      <c r="AU100" s="78">
        <f>'SO 05 - Větrání a klimati...'!P117</f>
        <v>0</v>
      </c>
      <c r="AV100" s="77">
        <f>'SO 05 - Větrání a klimati...'!J33</f>
        <v>424200</v>
      </c>
      <c r="AW100" s="77">
        <f>'SO 05 - Větrání a klimati...'!J34</f>
        <v>0</v>
      </c>
      <c r="AX100" s="77">
        <f>'SO 05 - Větrání a klimati...'!J35</f>
        <v>0</v>
      </c>
      <c r="AY100" s="77">
        <f>'SO 05 - Větrání a klimati...'!J36</f>
        <v>0</v>
      </c>
      <c r="AZ100" s="77">
        <f>'SO 05 - Větrání a klimati...'!F33</f>
        <v>2020000</v>
      </c>
      <c r="BA100" s="77">
        <f>'SO 05 - Větrání a klimati...'!F34</f>
        <v>0</v>
      </c>
      <c r="BB100" s="77">
        <f>'SO 05 - Větrání a klimati...'!F35</f>
        <v>0</v>
      </c>
      <c r="BC100" s="77">
        <f>'SO 05 - Větrání a klimati...'!F36</f>
        <v>0</v>
      </c>
      <c r="BD100" s="79">
        <f>'SO 05 - Větrání a klimati...'!F37</f>
        <v>0</v>
      </c>
      <c r="BT100" s="80" t="s">
        <v>95</v>
      </c>
      <c r="BV100" s="80" t="s">
        <v>89</v>
      </c>
      <c r="BW100" s="80" t="s">
        <v>112</v>
      </c>
      <c r="BX100" s="80" t="s">
        <v>4</v>
      </c>
      <c r="CL100" s="80" t="s">
        <v>17</v>
      </c>
      <c r="CM100" s="80" t="s">
        <v>97</v>
      </c>
    </row>
    <row r="101" spans="1:91" s="6" customFormat="1" ht="16.5" customHeight="1">
      <c r="A101" s="71" t="s">
        <v>91</v>
      </c>
      <c r="B101" s="72"/>
      <c r="C101" s="73"/>
      <c r="D101" s="219" t="s">
        <v>113</v>
      </c>
      <c r="E101" s="219"/>
      <c r="F101" s="219"/>
      <c r="G101" s="219"/>
      <c r="H101" s="219"/>
      <c r="I101" s="74"/>
      <c r="J101" s="219" t="s">
        <v>114</v>
      </c>
      <c r="K101" s="219"/>
      <c r="L101" s="219"/>
      <c r="M101" s="219"/>
      <c r="N101" s="219"/>
      <c r="O101" s="219"/>
      <c r="P101" s="219"/>
      <c r="Q101" s="219"/>
      <c r="R101" s="219"/>
      <c r="S101" s="219"/>
      <c r="T101" s="219"/>
      <c r="U101" s="219"/>
      <c r="V101" s="219"/>
      <c r="W101" s="219"/>
      <c r="X101" s="219"/>
      <c r="Y101" s="219"/>
      <c r="Z101" s="219"/>
      <c r="AA101" s="219"/>
      <c r="AB101" s="219"/>
      <c r="AC101" s="219"/>
      <c r="AD101" s="219"/>
      <c r="AE101" s="219"/>
      <c r="AF101" s="219"/>
      <c r="AG101" s="187">
        <f>'SO 06 - Silnoproud'!J30</f>
        <v>2340000</v>
      </c>
      <c r="AH101" s="188"/>
      <c r="AI101" s="188"/>
      <c r="AJ101" s="188"/>
      <c r="AK101" s="188"/>
      <c r="AL101" s="188"/>
      <c r="AM101" s="188"/>
      <c r="AN101" s="187">
        <f t="shared" si="0"/>
        <v>2831400</v>
      </c>
      <c r="AO101" s="188"/>
      <c r="AP101" s="188"/>
      <c r="AQ101" s="75" t="s">
        <v>94</v>
      </c>
      <c r="AR101" s="72"/>
      <c r="AS101" s="76">
        <v>0</v>
      </c>
      <c r="AT101" s="77">
        <f t="shared" si="1"/>
        <v>491400</v>
      </c>
      <c r="AU101" s="78">
        <f>'SO 06 - Silnoproud'!P117</f>
        <v>0</v>
      </c>
      <c r="AV101" s="77">
        <f>'SO 06 - Silnoproud'!J33</f>
        <v>491400</v>
      </c>
      <c r="AW101" s="77">
        <f>'SO 06 - Silnoproud'!J34</f>
        <v>0</v>
      </c>
      <c r="AX101" s="77">
        <f>'SO 06 - Silnoproud'!J35</f>
        <v>0</v>
      </c>
      <c r="AY101" s="77">
        <f>'SO 06 - Silnoproud'!J36</f>
        <v>0</v>
      </c>
      <c r="AZ101" s="77">
        <f>'SO 06 - Silnoproud'!F33</f>
        <v>2340000</v>
      </c>
      <c r="BA101" s="77">
        <f>'SO 06 - Silnoproud'!F34</f>
        <v>0</v>
      </c>
      <c r="BB101" s="77">
        <f>'SO 06 - Silnoproud'!F35</f>
        <v>0</v>
      </c>
      <c r="BC101" s="77">
        <f>'SO 06 - Silnoproud'!F36</f>
        <v>0</v>
      </c>
      <c r="BD101" s="79">
        <f>'SO 06 - Silnoproud'!F37</f>
        <v>0</v>
      </c>
      <c r="BT101" s="80" t="s">
        <v>95</v>
      </c>
      <c r="BV101" s="80" t="s">
        <v>89</v>
      </c>
      <c r="BW101" s="80" t="s">
        <v>115</v>
      </c>
      <c r="BX101" s="80" t="s">
        <v>4</v>
      </c>
      <c r="CL101" s="80" t="s">
        <v>17</v>
      </c>
      <c r="CM101" s="80" t="s">
        <v>97</v>
      </c>
    </row>
    <row r="102" spans="1:91" s="6" customFormat="1" ht="16.5" customHeight="1">
      <c r="A102" s="71" t="s">
        <v>91</v>
      </c>
      <c r="B102" s="72"/>
      <c r="C102" s="73"/>
      <c r="D102" s="219" t="s">
        <v>116</v>
      </c>
      <c r="E102" s="219"/>
      <c r="F102" s="219"/>
      <c r="G102" s="219"/>
      <c r="H102" s="219"/>
      <c r="I102" s="74"/>
      <c r="J102" s="219" t="s">
        <v>117</v>
      </c>
      <c r="K102" s="219"/>
      <c r="L102" s="219"/>
      <c r="M102" s="219"/>
      <c r="N102" s="219"/>
      <c r="O102" s="219"/>
      <c r="P102" s="219"/>
      <c r="Q102" s="219"/>
      <c r="R102" s="219"/>
      <c r="S102" s="219"/>
      <c r="T102" s="219"/>
      <c r="U102" s="219"/>
      <c r="V102" s="219"/>
      <c r="W102" s="219"/>
      <c r="X102" s="219"/>
      <c r="Y102" s="219"/>
      <c r="Z102" s="219"/>
      <c r="AA102" s="219"/>
      <c r="AB102" s="219"/>
      <c r="AC102" s="219"/>
      <c r="AD102" s="219"/>
      <c r="AE102" s="219"/>
      <c r="AF102" s="219"/>
      <c r="AG102" s="187">
        <f>'SO 07 - Fotovoltaika (FVE)'!J30</f>
        <v>2500000</v>
      </c>
      <c r="AH102" s="188"/>
      <c r="AI102" s="188"/>
      <c r="AJ102" s="188"/>
      <c r="AK102" s="188"/>
      <c r="AL102" s="188"/>
      <c r="AM102" s="188"/>
      <c r="AN102" s="187">
        <f t="shared" si="0"/>
        <v>3025000</v>
      </c>
      <c r="AO102" s="188"/>
      <c r="AP102" s="188"/>
      <c r="AQ102" s="75" t="s">
        <v>94</v>
      </c>
      <c r="AR102" s="72"/>
      <c r="AS102" s="76">
        <v>0</v>
      </c>
      <c r="AT102" s="77">
        <f t="shared" si="1"/>
        <v>525000</v>
      </c>
      <c r="AU102" s="78">
        <f>'SO 07 - Fotovoltaika (FVE)'!P117</f>
        <v>0</v>
      </c>
      <c r="AV102" s="77">
        <f>'SO 07 - Fotovoltaika (FVE)'!J33</f>
        <v>525000</v>
      </c>
      <c r="AW102" s="77">
        <f>'SO 07 - Fotovoltaika (FVE)'!J34</f>
        <v>0</v>
      </c>
      <c r="AX102" s="77">
        <f>'SO 07 - Fotovoltaika (FVE)'!J35</f>
        <v>0</v>
      </c>
      <c r="AY102" s="77">
        <f>'SO 07 - Fotovoltaika (FVE)'!J36</f>
        <v>0</v>
      </c>
      <c r="AZ102" s="77">
        <f>'SO 07 - Fotovoltaika (FVE)'!F33</f>
        <v>2500000</v>
      </c>
      <c r="BA102" s="77">
        <f>'SO 07 - Fotovoltaika (FVE)'!F34</f>
        <v>0</v>
      </c>
      <c r="BB102" s="77">
        <f>'SO 07 - Fotovoltaika (FVE)'!F35</f>
        <v>0</v>
      </c>
      <c r="BC102" s="77">
        <f>'SO 07 - Fotovoltaika (FVE)'!F36</f>
        <v>0</v>
      </c>
      <c r="BD102" s="79">
        <f>'SO 07 - Fotovoltaika (FVE)'!F37</f>
        <v>0</v>
      </c>
      <c r="BT102" s="80" t="s">
        <v>95</v>
      </c>
      <c r="BV102" s="80" t="s">
        <v>89</v>
      </c>
      <c r="BW102" s="80" t="s">
        <v>118</v>
      </c>
      <c r="BX102" s="80" t="s">
        <v>4</v>
      </c>
      <c r="CL102" s="80" t="s">
        <v>17</v>
      </c>
      <c r="CM102" s="80" t="s">
        <v>97</v>
      </c>
    </row>
    <row r="103" spans="1:91" s="6" customFormat="1" ht="16.5" customHeight="1">
      <c r="A103" s="71" t="s">
        <v>91</v>
      </c>
      <c r="B103" s="72"/>
      <c r="C103" s="73"/>
      <c r="D103" s="219" t="s">
        <v>119</v>
      </c>
      <c r="E103" s="219"/>
      <c r="F103" s="219"/>
      <c r="G103" s="219"/>
      <c r="H103" s="219"/>
      <c r="I103" s="74"/>
      <c r="J103" s="219" t="s">
        <v>120</v>
      </c>
      <c r="K103" s="219"/>
      <c r="L103" s="219"/>
      <c r="M103" s="219"/>
      <c r="N103" s="219"/>
      <c r="O103" s="219"/>
      <c r="P103" s="219"/>
      <c r="Q103" s="219"/>
      <c r="R103" s="219"/>
      <c r="S103" s="219"/>
      <c r="T103" s="219"/>
      <c r="U103" s="219"/>
      <c r="V103" s="219"/>
      <c r="W103" s="219"/>
      <c r="X103" s="219"/>
      <c r="Y103" s="219"/>
      <c r="Z103" s="219"/>
      <c r="AA103" s="219"/>
      <c r="AB103" s="219"/>
      <c r="AC103" s="219"/>
      <c r="AD103" s="219"/>
      <c r="AE103" s="219"/>
      <c r="AF103" s="219"/>
      <c r="AG103" s="187">
        <f>'SO 08 - Slaboproud a sděl...'!J30</f>
        <v>1120000</v>
      </c>
      <c r="AH103" s="188"/>
      <c r="AI103" s="188"/>
      <c r="AJ103" s="188"/>
      <c r="AK103" s="188"/>
      <c r="AL103" s="188"/>
      <c r="AM103" s="188"/>
      <c r="AN103" s="187">
        <f t="shared" si="0"/>
        <v>1355200</v>
      </c>
      <c r="AO103" s="188"/>
      <c r="AP103" s="188"/>
      <c r="AQ103" s="75" t="s">
        <v>94</v>
      </c>
      <c r="AR103" s="72"/>
      <c r="AS103" s="76">
        <v>0</v>
      </c>
      <c r="AT103" s="77">
        <f t="shared" si="1"/>
        <v>235200</v>
      </c>
      <c r="AU103" s="78">
        <f>'SO 08 - Slaboproud a sděl...'!P117</f>
        <v>0</v>
      </c>
      <c r="AV103" s="77">
        <f>'SO 08 - Slaboproud a sděl...'!J33</f>
        <v>235200</v>
      </c>
      <c r="AW103" s="77">
        <f>'SO 08 - Slaboproud a sděl...'!J34</f>
        <v>0</v>
      </c>
      <c r="AX103" s="77">
        <f>'SO 08 - Slaboproud a sděl...'!J35</f>
        <v>0</v>
      </c>
      <c r="AY103" s="77">
        <f>'SO 08 - Slaboproud a sděl...'!J36</f>
        <v>0</v>
      </c>
      <c r="AZ103" s="77">
        <f>'SO 08 - Slaboproud a sděl...'!F33</f>
        <v>1120000</v>
      </c>
      <c r="BA103" s="77">
        <f>'SO 08 - Slaboproud a sděl...'!F34</f>
        <v>0</v>
      </c>
      <c r="BB103" s="77">
        <f>'SO 08 - Slaboproud a sděl...'!F35</f>
        <v>0</v>
      </c>
      <c r="BC103" s="77">
        <f>'SO 08 - Slaboproud a sděl...'!F36</f>
        <v>0</v>
      </c>
      <c r="BD103" s="79">
        <f>'SO 08 - Slaboproud a sděl...'!F37</f>
        <v>0</v>
      </c>
      <c r="BT103" s="80" t="s">
        <v>95</v>
      </c>
      <c r="BV103" s="80" t="s">
        <v>89</v>
      </c>
      <c r="BW103" s="80" t="s">
        <v>121</v>
      </c>
      <c r="BX103" s="80" t="s">
        <v>4</v>
      </c>
      <c r="CL103" s="80" t="s">
        <v>17</v>
      </c>
      <c r="CM103" s="80" t="s">
        <v>97</v>
      </c>
    </row>
    <row r="104" spans="1:91" s="6" customFormat="1" ht="16.5" customHeight="1">
      <c r="A104" s="71" t="s">
        <v>91</v>
      </c>
      <c r="B104" s="72"/>
      <c r="C104" s="73"/>
      <c r="D104" s="219" t="s">
        <v>122</v>
      </c>
      <c r="E104" s="219"/>
      <c r="F104" s="219"/>
      <c r="G104" s="219"/>
      <c r="H104" s="219"/>
      <c r="I104" s="74"/>
      <c r="J104" s="219" t="s">
        <v>123</v>
      </c>
      <c r="K104" s="219"/>
      <c r="L104" s="219"/>
      <c r="M104" s="219"/>
      <c r="N104" s="219"/>
      <c r="O104" s="219"/>
      <c r="P104" s="219"/>
      <c r="Q104" s="219"/>
      <c r="R104" s="219"/>
      <c r="S104" s="219"/>
      <c r="T104" s="219"/>
      <c r="U104" s="219"/>
      <c r="V104" s="219"/>
      <c r="W104" s="219"/>
      <c r="X104" s="219"/>
      <c r="Y104" s="219"/>
      <c r="Z104" s="219"/>
      <c r="AA104" s="219"/>
      <c r="AB104" s="219"/>
      <c r="AC104" s="219"/>
      <c r="AD104" s="219"/>
      <c r="AE104" s="219"/>
      <c r="AF104" s="219"/>
      <c r="AG104" s="187">
        <f>'OST - Ostatní a vedlejší ...'!J30</f>
        <v>5972057.7800000003</v>
      </c>
      <c r="AH104" s="188"/>
      <c r="AI104" s="188"/>
      <c r="AJ104" s="188"/>
      <c r="AK104" s="188"/>
      <c r="AL104" s="188"/>
      <c r="AM104" s="188"/>
      <c r="AN104" s="187">
        <f t="shared" si="0"/>
        <v>7226189.9100000001</v>
      </c>
      <c r="AO104" s="188"/>
      <c r="AP104" s="188"/>
      <c r="AQ104" s="75" t="s">
        <v>94</v>
      </c>
      <c r="AR104" s="72"/>
      <c r="AS104" s="81">
        <v>0</v>
      </c>
      <c r="AT104" s="82">
        <f t="shared" si="1"/>
        <v>1254132.1299999999</v>
      </c>
      <c r="AU104" s="83">
        <f>'OST - Ostatní a vedlejší ...'!P117</f>
        <v>0</v>
      </c>
      <c r="AV104" s="82">
        <f>'OST - Ostatní a vedlejší ...'!J33</f>
        <v>1254132.1299999999</v>
      </c>
      <c r="AW104" s="82">
        <f>'OST - Ostatní a vedlejší ...'!J34</f>
        <v>0</v>
      </c>
      <c r="AX104" s="82">
        <f>'OST - Ostatní a vedlejší ...'!J35</f>
        <v>0</v>
      </c>
      <c r="AY104" s="82">
        <f>'OST - Ostatní a vedlejší ...'!J36</f>
        <v>0</v>
      </c>
      <c r="AZ104" s="82">
        <f>'OST - Ostatní a vedlejší ...'!F33</f>
        <v>5972057.7800000003</v>
      </c>
      <c r="BA104" s="82">
        <f>'OST - Ostatní a vedlejší ...'!F34</f>
        <v>0</v>
      </c>
      <c r="BB104" s="82">
        <f>'OST - Ostatní a vedlejší ...'!F35</f>
        <v>0</v>
      </c>
      <c r="BC104" s="82">
        <f>'OST - Ostatní a vedlejší ...'!F36</f>
        <v>0</v>
      </c>
      <c r="BD104" s="84">
        <f>'OST - Ostatní a vedlejší ...'!F37</f>
        <v>0</v>
      </c>
      <c r="BT104" s="80" t="s">
        <v>95</v>
      </c>
      <c r="BV104" s="80" t="s">
        <v>89</v>
      </c>
      <c r="BW104" s="80" t="s">
        <v>124</v>
      </c>
      <c r="BX104" s="80" t="s">
        <v>4</v>
      </c>
      <c r="CL104" s="80" t="s">
        <v>17</v>
      </c>
      <c r="CM104" s="80" t="s">
        <v>97</v>
      </c>
    </row>
    <row r="105" spans="1:91" s="1" customFormat="1" ht="30" customHeight="1">
      <c r="B105" s="29"/>
      <c r="AR105" s="29"/>
    </row>
    <row r="106" spans="1:91" s="1" customFormat="1" ht="6.95" customHeight="1">
      <c r="B106" s="41"/>
      <c r="C106" s="42"/>
      <c r="D106" s="42"/>
      <c r="E106" s="42"/>
      <c r="F106" s="42"/>
      <c r="G106" s="42"/>
      <c r="H106" s="42"/>
      <c r="I106" s="42"/>
      <c r="J106" s="42"/>
      <c r="K106" s="42"/>
      <c r="L106" s="42"/>
      <c r="M106" s="42"/>
      <c r="N106" s="42"/>
      <c r="O106" s="42"/>
      <c r="P106" s="42"/>
      <c r="Q106" s="42"/>
      <c r="R106" s="42"/>
      <c r="S106" s="42"/>
      <c r="T106" s="42"/>
      <c r="U106" s="42"/>
      <c r="V106" s="42"/>
      <c r="W106" s="42"/>
      <c r="X106" s="42"/>
      <c r="Y106" s="42"/>
      <c r="Z106" s="42"/>
      <c r="AA106" s="42"/>
      <c r="AB106" s="42"/>
      <c r="AC106" s="42"/>
      <c r="AD106" s="42"/>
      <c r="AE106" s="42"/>
      <c r="AF106" s="42"/>
      <c r="AG106" s="42"/>
      <c r="AH106" s="42"/>
      <c r="AI106" s="42"/>
      <c r="AJ106" s="42"/>
      <c r="AK106" s="42"/>
      <c r="AL106" s="42"/>
      <c r="AM106" s="42"/>
      <c r="AN106" s="42"/>
      <c r="AO106" s="42"/>
      <c r="AP106" s="42"/>
      <c r="AQ106" s="42"/>
      <c r="AR106" s="29"/>
    </row>
  </sheetData>
  <mergeCells count="76">
    <mergeCell ref="D98:H98"/>
    <mergeCell ref="D99:H99"/>
    <mergeCell ref="D95:H95"/>
    <mergeCell ref="D100:H100"/>
    <mergeCell ref="D97:H97"/>
    <mergeCell ref="D96:H96"/>
    <mergeCell ref="D102:H102"/>
    <mergeCell ref="D103:H103"/>
    <mergeCell ref="D104:H104"/>
    <mergeCell ref="D101:H101"/>
    <mergeCell ref="I92:AF92"/>
    <mergeCell ref="J102:AF102"/>
    <mergeCell ref="J103:AF103"/>
    <mergeCell ref="J100:AF100"/>
    <mergeCell ref="J99:AF99"/>
    <mergeCell ref="J98:AF98"/>
    <mergeCell ref="J97:AF97"/>
    <mergeCell ref="J101:AF101"/>
    <mergeCell ref="J104:AF104"/>
    <mergeCell ref="J96:AF96"/>
    <mergeCell ref="J95:AF95"/>
    <mergeCell ref="C92:G92"/>
    <mergeCell ref="L29:P29"/>
    <mergeCell ref="W29:AE29"/>
    <mergeCell ref="AK29:AO29"/>
    <mergeCell ref="AK30:AO30"/>
    <mergeCell ref="L30:P30"/>
    <mergeCell ref="W30:AE30"/>
    <mergeCell ref="K5:AJ5"/>
    <mergeCell ref="K6:AJ6"/>
    <mergeCell ref="E23:AN23"/>
    <mergeCell ref="AK26:AO26"/>
    <mergeCell ref="L28:P28"/>
    <mergeCell ref="W28:AE28"/>
    <mergeCell ref="AK28:AO28"/>
    <mergeCell ref="L31:P31"/>
    <mergeCell ref="L32:P32"/>
    <mergeCell ref="W32:AE32"/>
    <mergeCell ref="AK32:AO32"/>
    <mergeCell ref="L33:P33"/>
    <mergeCell ref="W33:AE33"/>
    <mergeCell ref="AK33:AO33"/>
    <mergeCell ref="W31:AE31"/>
    <mergeCell ref="AK31:AO31"/>
    <mergeCell ref="AK35:AO35"/>
    <mergeCell ref="X35:AB35"/>
    <mergeCell ref="AR2:BE2"/>
    <mergeCell ref="AG103:AM103"/>
    <mergeCell ref="AG102:AM102"/>
    <mergeCell ref="AG92:AM92"/>
    <mergeCell ref="AG97:AM97"/>
    <mergeCell ref="AG95:AM95"/>
    <mergeCell ref="AG100:AM100"/>
    <mergeCell ref="AG101:AM101"/>
    <mergeCell ref="AG99:AM99"/>
    <mergeCell ref="AG96:AM96"/>
    <mergeCell ref="AS89:AT91"/>
    <mergeCell ref="AG94:AM94"/>
    <mergeCell ref="AN94:AP94"/>
    <mergeCell ref="L85:AJ85"/>
    <mergeCell ref="AG104:AM104"/>
    <mergeCell ref="AG98:AM98"/>
    <mergeCell ref="AM87:AN87"/>
    <mergeCell ref="AM89:AP89"/>
    <mergeCell ref="AM90:AP90"/>
    <mergeCell ref="AN104:AP104"/>
    <mergeCell ref="AN103:AP103"/>
    <mergeCell ref="AN96:AP96"/>
    <mergeCell ref="AN102:AP102"/>
    <mergeCell ref="AN92:AP92"/>
    <mergeCell ref="AN101:AP101"/>
    <mergeCell ref="AN98:AP98"/>
    <mergeCell ref="AN100:AP100"/>
    <mergeCell ref="AN99:AP99"/>
    <mergeCell ref="AN95:AP95"/>
    <mergeCell ref="AN97:AP97"/>
  </mergeCells>
  <hyperlinks>
    <hyperlink ref="A95" location="'SO 01 - Stavební a konstr...'!C2" display="/" xr:uid="{00000000-0004-0000-0000-000000000000}"/>
    <hyperlink ref="A96" location="'SO 02.1 - Stavební a kons...'!C2" display="/" xr:uid="{00000000-0004-0000-0000-000001000000}"/>
    <hyperlink ref="A97" location="'SO 02.2 - Stavební a kons...'!C2" display="/" xr:uid="{00000000-0004-0000-0000-000002000000}"/>
    <hyperlink ref="A98" location="'SO 03 - Kanalizace, voda'!C2" display="/" xr:uid="{00000000-0004-0000-0000-000003000000}"/>
    <hyperlink ref="A99" location="'SO 04 - Ústřední topení'!C2" display="/" xr:uid="{00000000-0004-0000-0000-000004000000}"/>
    <hyperlink ref="A100" location="'SO 05 - Větrání a klimati...'!C2" display="/" xr:uid="{00000000-0004-0000-0000-000005000000}"/>
    <hyperlink ref="A101" location="'SO 06 - Silnoproud'!C2" display="/" xr:uid="{00000000-0004-0000-0000-000006000000}"/>
    <hyperlink ref="A102" location="'SO 07 - Fotovoltaika (FVE)'!C2" display="/" xr:uid="{00000000-0004-0000-0000-000007000000}"/>
    <hyperlink ref="A103" location="'SO 08 - Slaboproud a sděl...'!C2" display="/" xr:uid="{00000000-0004-0000-0000-000008000000}"/>
    <hyperlink ref="A104" location="'OST - Ostatní a vedlejší ...'!C2" display="/" xr:uid="{00000000-0004-0000-0000-000009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3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96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127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ROUND(J126, 2)</f>
        <v>1382369.07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ROUND((SUM(BE126:BE335)),  2)</f>
        <v>1382369.07</v>
      </c>
      <c r="I33" s="89">
        <v>0.21</v>
      </c>
      <c r="J33" s="88">
        <f>ROUND(((SUM(BE126:BE335))*I33),  2)</f>
        <v>290297.5</v>
      </c>
      <c r="L33" s="29"/>
    </row>
    <row r="34" spans="2:12" s="1" customFormat="1" ht="14.45" customHeight="1">
      <c r="B34" s="29"/>
      <c r="E34" s="25" t="s">
        <v>53</v>
      </c>
      <c r="F34" s="88">
        <f>ROUND((SUM(BF126:BF335)),  2)</f>
        <v>0</v>
      </c>
      <c r="I34" s="89">
        <v>0.15</v>
      </c>
      <c r="J34" s="88">
        <f>ROUND(((SUM(BF126:BF335))*I34),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ROUND((SUM(BG126:BG335)),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ROUND((SUM(BH126:BH335)),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ROUND((SUM(BI126:BI335)),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1672666.57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01 - Stavební a konstrukční část - bourací práce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J126</f>
        <v>1382369.0699999998</v>
      </c>
      <c r="L96" s="29"/>
      <c r="AU96" s="16" t="s">
        <v>132</v>
      </c>
    </row>
    <row r="97" spans="2:12" s="8" customFormat="1" ht="24.95" customHeight="1">
      <c r="B97" s="101"/>
      <c r="D97" s="102" t="s">
        <v>133</v>
      </c>
      <c r="E97" s="103"/>
      <c r="F97" s="103"/>
      <c r="G97" s="103"/>
      <c r="H97" s="103"/>
      <c r="I97" s="103"/>
      <c r="J97" s="104">
        <f>J127</f>
        <v>316952.99</v>
      </c>
      <c r="L97" s="101"/>
    </row>
    <row r="98" spans="2:12" s="9" customFormat="1" ht="19.899999999999999" customHeight="1">
      <c r="B98" s="105"/>
      <c r="D98" s="106" t="s">
        <v>134</v>
      </c>
      <c r="E98" s="107"/>
      <c r="F98" s="107"/>
      <c r="G98" s="107"/>
      <c r="H98" s="107"/>
      <c r="I98" s="107"/>
      <c r="J98" s="108">
        <f>J128</f>
        <v>17337.45</v>
      </c>
      <c r="L98" s="105"/>
    </row>
    <row r="99" spans="2:12" s="9" customFormat="1" ht="19.899999999999999" customHeight="1">
      <c r="B99" s="105"/>
      <c r="D99" s="106" t="s">
        <v>135</v>
      </c>
      <c r="E99" s="107"/>
      <c r="F99" s="107"/>
      <c r="G99" s="107"/>
      <c r="H99" s="107"/>
      <c r="I99" s="107"/>
      <c r="J99" s="108">
        <f>J142</f>
        <v>299615.53999999998</v>
      </c>
      <c r="L99" s="105"/>
    </row>
    <row r="100" spans="2:12" s="8" customFormat="1" ht="24.95" customHeight="1">
      <c r="B100" s="101"/>
      <c r="D100" s="102" t="s">
        <v>136</v>
      </c>
      <c r="E100" s="103"/>
      <c r="F100" s="103"/>
      <c r="G100" s="103"/>
      <c r="H100" s="103"/>
      <c r="I100" s="103"/>
      <c r="J100" s="104">
        <f>J154</f>
        <v>915416.08</v>
      </c>
      <c r="L100" s="101"/>
    </row>
    <row r="101" spans="2:12" s="9" customFormat="1" ht="19.899999999999999" customHeight="1">
      <c r="B101" s="105"/>
      <c r="D101" s="106" t="s">
        <v>137</v>
      </c>
      <c r="E101" s="107"/>
      <c r="F101" s="107"/>
      <c r="G101" s="107"/>
      <c r="H101" s="107"/>
      <c r="I101" s="107"/>
      <c r="J101" s="108">
        <f>J155</f>
        <v>21449.46</v>
      </c>
      <c r="L101" s="105"/>
    </row>
    <row r="102" spans="2:12" s="9" customFormat="1" ht="19.899999999999999" customHeight="1">
      <c r="B102" s="105"/>
      <c r="D102" s="106" t="s">
        <v>138</v>
      </c>
      <c r="E102" s="107"/>
      <c r="F102" s="107"/>
      <c r="G102" s="107"/>
      <c r="H102" s="107"/>
      <c r="I102" s="107"/>
      <c r="J102" s="108">
        <f>J171</f>
        <v>580792.91999999993</v>
      </c>
      <c r="L102" s="105"/>
    </row>
    <row r="103" spans="2:12" s="9" customFormat="1" ht="19.899999999999999" customHeight="1">
      <c r="B103" s="105"/>
      <c r="D103" s="106" t="s">
        <v>139</v>
      </c>
      <c r="E103" s="107"/>
      <c r="F103" s="107"/>
      <c r="G103" s="107"/>
      <c r="H103" s="107"/>
      <c r="I103" s="107"/>
      <c r="J103" s="108">
        <f>J203</f>
        <v>66040.14</v>
      </c>
      <c r="L103" s="105"/>
    </row>
    <row r="104" spans="2:12" s="9" customFormat="1" ht="19.899999999999999" customHeight="1">
      <c r="B104" s="105"/>
      <c r="D104" s="106" t="s">
        <v>140</v>
      </c>
      <c r="E104" s="107"/>
      <c r="F104" s="107"/>
      <c r="G104" s="107"/>
      <c r="H104" s="107"/>
      <c r="I104" s="107"/>
      <c r="J104" s="108">
        <f>J225</f>
        <v>235467.15999999997</v>
      </c>
      <c r="L104" s="105"/>
    </row>
    <row r="105" spans="2:12" s="9" customFormat="1" ht="19.899999999999999" customHeight="1">
      <c r="B105" s="105"/>
      <c r="D105" s="106" t="s">
        <v>141</v>
      </c>
      <c r="E105" s="107"/>
      <c r="F105" s="107"/>
      <c r="G105" s="107"/>
      <c r="H105" s="107"/>
      <c r="I105" s="107"/>
      <c r="J105" s="108">
        <f>J324</f>
        <v>11666.4</v>
      </c>
      <c r="L105" s="105"/>
    </row>
    <row r="106" spans="2:12" s="8" customFormat="1" ht="24.95" customHeight="1">
      <c r="B106" s="101"/>
      <c r="D106" s="102" t="s">
        <v>142</v>
      </c>
      <c r="E106" s="103"/>
      <c r="F106" s="103"/>
      <c r="G106" s="103"/>
      <c r="H106" s="103"/>
      <c r="I106" s="103"/>
      <c r="J106" s="104">
        <f>J334</f>
        <v>150000</v>
      </c>
      <c r="L106" s="101"/>
    </row>
    <row r="107" spans="2:12" s="1" customFormat="1" ht="21.75" customHeight="1">
      <c r="B107" s="29"/>
      <c r="L107" s="29"/>
    </row>
    <row r="108" spans="2:12" s="1" customFormat="1" ht="6.95" customHeight="1">
      <c r="B108" s="41"/>
      <c r="C108" s="42"/>
      <c r="D108" s="42"/>
      <c r="E108" s="42"/>
      <c r="F108" s="42"/>
      <c r="G108" s="42"/>
      <c r="H108" s="42"/>
      <c r="I108" s="42"/>
      <c r="J108" s="42"/>
      <c r="K108" s="42"/>
      <c r="L108" s="29"/>
    </row>
    <row r="112" spans="2:12" s="1" customFormat="1" ht="6.95" customHeight="1">
      <c r="B112" s="43"/>
      <c r="C112" s="44"/>
      <c r="D112" s="44"/>
      <c r="E112" s="44"/>
      <c r="F112" s="44"/>
      <c r="G112" s="44"/>
      <c r="H112" s="44"/>
      <c r="I112" s="44"/>
      <c r="J112" s="44"/>
      <c r="K112" s="44"/>
      <c r="L112" s="29"/>
    </row>
    <row r="113" spans="2:63" s="1" customFormat="1" ht="24.95" customHeight="1">
      <c r="B113" s="29"/>
      <c r="C113" s="20" t="s">
        <v>143</v>
      </c>
      <c r="L113" s="29"/>
    </row>
    <row r="114" spans="2:63" s="1" customFormat="1" ht="6.95" customHeight="1">
      <c r="B114" s="29"/>
      <c r="L114" s="29"/>
    </row>
    <row r="115" spans="2:63" s="1" customFormat="1" ht="12" customHeight="1">
      <c r="B115" s="29"/>
      <c r="C115" s="25" t="s">
        <v>14</v>
      </c>
      <c r="L115" s="29"/>
    </row>
    <row r="116" spans="2:63" s="1" customFormat="1" ht="16.5" customHeight="1">
      <c r="B116" s="29"/>
      <c r="E116" s="222" t="str">
        <f>E7</f>
        <v>Nástavba budovy gymnázia Příbram</v>
      </c>
      <c r="F116" s="223"/>
      <c r="G116" s="223"/>
      <c r="H116" s="223"/>
      <c r="L116" s="29"/>
    </row>
    <row r="117" spans="2:63" s="1" customFormat="1" ht="12" customHeight="1">
      <c r="B117" s="29"/>
      <c r="C117" s="25" t="s">
        <v>126</v>
      </c>
      <c r="L117" s="29"/>
    </row>
    <row r="118" spans="2:63" s="1" customFormat="1" ht="16.5" customHeight="1">
      <c r="B118" s="29"/>
      <c r="E118" s="211" t="str">
        <f>E9</f>
        <v>SO 01 - Stavební a konstrukční část - bourací práce</v>
      </c>
      <c r="F118" s="221"/>
      <c r="G118" s="221"/>
      <c r="H118" s="221"/>
      <c r="L118" s="29"/>
    </row>
    <row r="119" spans="2:63" s="1" customFormat="1" ht="6.95" customHeight="1">
      <c r="B119" s="29"/>
      <c r="L119" s="29"/>
    </row>
    <row r="120" spans="2:63" s="1" customFormat="1" ht="12" customHeight="1">
      <c r="B120" s="29"/>
      <c r="C120" s="25" t="s">
        <v>20</v>
      </c>
      <c r="F120" s="23" t="str">
        <f>F12</f>
        <v>Legionářů 402, 261 01 Příbram VII</v>
      </c>
      <c r="I120" s="25" t="s">
        <v>22</v>
      </c>
      <c r="J120" s="49" t="str">
        <f>IF(J12="","",J12)</f>
        <v>6. 10. 2023</v>
      </c>
      <c r="L120" s="29"/>
    </row>
    <row r="121" spans="2:63" s="1" customFormat="1" ht="6.95" customHeight="1">
      <c r="B121" s="29"/>
      <c r="L121" s="29"/>
    </row>
    <row r="122" spans="2:63" s="1" customFormat="1" ht="25.7" customHeight="1">
      <c r="B122" s="29"/>
      <c r="C122" s="25" t="s">
        <v>28</v>
      </c>
      <c r="F122" s="23" t="str">
        <f>E15</f>
        <v>Gymnázium Příbram</v>
      </c>
      <c r="I122" s="25" t="s">
        <v>36</v>
      </c>
      <c r="J122" s="27" t="str">
        <f>E21</f>
        <v>Ing. arch. Viktor Tuček</v>
      </c>
      <c r="L122" s="29"/>
    </row>
    <row r="123" spans="2:63" s="1" customFormat="1" ht="25.7" customHeight="1">
      <c r="B123" s="29"/>
      <c r="C123" s="25" t="s">
        <v>34</v>
      </c>
      <c r="F123" s="23" t="str">
        <f>IF(E18="","",E18)</f>
        <v xml:space="preserve"> </v>
      </c>
      <c r="I123" s="25" t="s">
        <v>41</v>
      </c>
      <c r="J123" s="27" t="str">
        <f>E24</f>
        <v>Speciosa International s.r.o.</v>
      </c>
      <c r="L123" s="29"/>
    </row>
    <row r="124" spans="2:63" s="1" customFormat="1" ht="10.35" customHeight="1">
      <c r="B124" s="29"/>
      <c r="L124" s="29"/>
    </row>
    <row r="125" spans="2:63" s="10" customFormat="1" ht="29.25" customHeight="1">
      <c r="B125" s="109"/>
      <c r="C125" s="110" t="s">
        <v>144</v>
      </c>
      <c r="D125" s="111" t="s">
        <v>72</v>
      </c>
      <c r="E125" s="111" t="s">
        <v>68</v>
      </c>
      <c r="F125" s="111" t="s">
        <v>69</v>
      </c>
      <c r="G125" s="111" t="s">
        <v>145</v>
      </c>
      <c r="H125" s="111" t="s">
        <v>146</v>
      </c>
      <c r="I125" s="111" t="s">
        <v>147</v>
      </c>
      <c r="J125" s="111" t="s">
        <v>130</v>
      </c>
      <c r="K125" s="112" t="s">
        <v>148</v>
      </c>
      <c r="L125" s="109"/>
      <c r="M125" s="56" t="s">
        <v>1</v>
      </c>
      <c r="N125" s="57" t="s">
        <v>51</v>
      </c>
      <c r="O125" s="57" t="s">
        <v>149</v>
      </c>
      <c r="P125" s="57" t="s">
        <v>150</v>
      </c>
      <c r="Q125" s="57" t="s">
        <v>151</v>
      </c>
      <c r="R125" s="57" t="s">
        <v>152</v>
      </c>
      <c r="S125" s="57" t="s">
        <v>153</v>
      </c>
      <c r="T125" s="58" t="s">
        <v>154</v>
      </c>
    </row>
    <row r="126" spans="2:63" s="1" customFormat="1" ht="22.9" customHeight="1">
      <c r="B126" s="29"/>
      <c r="C126" s="61" t="s">
        <v>155</v>
      </c>
      <c r="J126" s="113">
        <f>BK126</f>
        <v>1382369.0699999998</v>
      </c>
      <c r="L126" s="29"/>
      <c r="M126" s="59"/>
      <c r="N126" s="50"/>
      <c r="O126" s="50"/>
      <c r="P126" s="114">
        <f>P127+P154+P334</f>
        <v>804.45232200000009</v>
      </c>
      <c r="Q126" s="50"/>
      <c r="R126" s="114">
        <f>R127+R154+R334</f>
        <v>0</v>
      </c>
      <c r="S126" s="50"/>
      <c r="T126" s="115">
        <f>T127+T154+T334</f>
        <v>88.252227860000005</v>
      </c>
      <c r="AT126" s="16" t="s">
        <v>86</v>
      </c>
      <c r="AU126" s="16" t="s">
        <v>132</v>
      </c>
      <c r="BK126" s="116">
        <f>BK127+BK154+BK334</f>
        <v>1382369.0699999998</v>
      </c>
    </row>
    <row r="127" spans="2:63" s="11" customFormat="1" ht="25.9" customHeight="1">
      <c r="B127" s="117"/>
      <c r="D127" s="118" t="s">
        <v>86</v>
      </c>
      <c r="E127" s="119" t="s">
        <v>156</v>
      </c>
      <c r="F127" s="119" t="s">
        <v>157</v>
      </c>
      <c r="J127" s="120">
        <f>BK127</f>
        <v>316952.99</v>
      </c>
      <c r="L127" s="117"/>
      <c r="M127" s="121"/>
      <c r="P127" s="122">
        <f>P128+P142</f>
        <v>192.27195999999998</v>
      </c>
      <c r="R127" s="122">
        <f>R128+R142</f>
        <v>0</v>
      </c>
      <c r="T127" s="123">
        <f>T128+T142</f>
        <v>26.064603000000002</v>
      </c>
      <c r="AR127" s="118" t="s">
        <v>95</v>
      </c>
      <c r="AT127" s="124" t="s">
        <v>86</v>
      </c>
      <c r="AU127" s="124" t="s">
        <v>87</v>
      </c>
      <c r="AY127" s="118" t="s">
        <v>158</v>
      </c>
      <c r="BK127" s="125">
        <f>BK128+BK142</f>
        <v>316952.99</v>
      </c>
    </row>
    <row r="128" spans="2:63" s="11" customFormat="1" ht="22.9" customHeight="1">
      <c r="B128" s="117"/>
      <c r="D128" s="118" t="s">
        <v>86</v>
      </c>
      <c r="E128" s="126" t="s">
        <v>159</v>
      </c>
      <c r="F128" s="126" t="s">
        <v>160</v>
      </c>
      <c r="J128" s="127">
        <f>BK128</f>
        <v>17337.45</v>
      </c>
      <c r="L128" s="117"/>
      <c r="M128" s="121"/>
      <c r="P128" s="122">
        <f>SUM(P129:P141)</f>
        <v>35.271651999999996</v>
      </c>
      <c r="R128" s="122">
        <f>SUM(R129:R141)</f>
        <v>0</v>
      </c>
      <c r="T128" s="123">
        <f>SUM(T129:T141)</f>
        <v>26.064603000000002</v>
      </c>
      <c r="AR128" s="118" t="s">
        <v>95</v>
      </c>
      <c r="AT128" s="124" t="s">
        <v>86</v>
      </c>
      <c r="AU128" s="124" t="s">
        <v>95</v>
      </c>
      <c r="AY128" s="118" t="s">
        <v>158</v>
      </c>
      <c r="BK128" s="125">
        <f>SUM(BK129:BK141)</f>
        <v>17337.45</v>
      </c>
    </row>
    <row r="129" spans="2:65" s="1" customFormat="1" ht="44.25" customHeight="1">
      <c r="B129" s="128"/>
      <c r="C129" s="129" t="s">
        <v>95</v>
      </c>
      <c r="D129" s="129" t="s">
        <v>161</v>
      </c>
      <c r="E129" s="130" t="s">
        <v>162</v>
      </c>
      <c r="F129" s="131" t="s">
        <v>163</v>
      </c>
      <c r="G129" s="132" t="s">
        <v>164</v>
      </c>
      <c r="H129" s="133">
        <v>38.302999999999997</v>
      </c>
      <c r="I129" s="134">
        <v>150</v>
      </c>
      <c r="J129" s="134">
        <f>ROUND(I129*H129,2)</f>
        <v>5745.45</v>
      </c>
      <c r="K129" s="131" t="s">
        <v>165</v>
      </c>
      <c r="L129" s="29"/>
      <c r="M129" s="135" t="s">
        <v>1</v>
      </c>
      <c r="N129" s="136" t="s">
        <v>52</v>
      </c>
      <c r="O129" s="137">
        <v>0.28399999999999997</v>
      </c>
      <c r="P129" s="137">
        <f>O129*H129</f>
        <v>10.878051999999999</v>
      </c>
      <c r="Q129" s="137">
        <v>0</v>
      </c>
      <c r="R129" s="137">
        <f>Q129*H129</f>
        <v>0</v>
      </c>
      <c r="S129" s="137">
        <v>0.26100000000000001</v>
      </c>
      <c r="T129" s="138">
        <f>S129*H129</f>
        <v>9.9970829999999999</v>
      </c>
      <c r="AR129" s="139" t="s">
        <v>166</v>
      </c>
      <c r="AT129" s="139" t="s">
        <v>161</v>
      </c>
      <c r="AU129" s="139" t="s">
        <v>97</v>
      </c>
      <c r="AY129" s="16" t="s">
        <v>158</v>
      </c>
      <c r="BE129" s="140">
        <f>IF(N129="základní",J129,0)</f>
        <v>5745.45</v>
      </c>
      <c r="BF129" s="140">
        <f>IF(N129="snížená",J129,0)</f>
        <v>0</v>
      </c>
      <c r="BG129" s="140">
        <f>IF(N129="zákl. přenesená",J129,0)</f>
        <v>0</v>
      </c>
      <c r="BH129" s="140">
        <f>IF(N129="sníž. přenesená",J129,0)</f>
        <v>0</v>
      </c>
      <c r="BI129" s="140">
        <f>IF(N129="nulová",J129,0)</f>
        <v>0</v>
      </c>
      <c r="BJ129" s="16" t="s">
        <v>95</v>
      </c>
      <c r="BK129" s="140">
        <f>ROUND(I129*H129,2)</f>
        <v>5745.45</v>
      </c>
      <c r="BL129" s="16" t="s">
        <v>166</v>
      </c>
      <c r="BM129" s="139" t="s">
        <v>167</v>
      </c>
    </row>
    <row r="130" spans="2:65" s="1" customFormat="1">
      <c r="B130" s="29"/>
      <c r="D130" s="141" t="s">
        <v>168</v>
      </c>
      <c r="F130" s="142" t="s">
        <v>169</v>
      </c>
      <c r="L130" s="29"/>
      <c r="M130" s="143"/>
      <c r="T130" s="53"/>
      <c r="AT130" s="16" t="s">
        <v>168</v>
      </c>
      <c r="AU130" s="16" t="s">
        <v>97</v>
      </c>
    </row>
    <row r="131" spans="2:65" s="12" customFormat="1">
      <c r="B131" s="144"/>
      <c r="D131" s="145" t="s">
        <v>170</v>
      </c>
      <c r="E131" s="146" t="s">
        <v>1</v>
      </c>
      <c r="F131" s="147" t="s">
        <v>171</v>
      </c>
      <c r="H131" s="148">
        <v>7.7629999999999999</v>
      </c>
      <c r="L131" s="144"/>
      <c r="M131" s="149"/>
      <c r="T131" s="150"/>
      <c r="AT131" s="146" t="s">
        <v>170</v>
      </c>
      <c r="AU131" s="146" t="s">
        <v>97</v>
      </c>
      <c r="AV131" s="12" t="s">
        <v>97</v>
      </c>
      <c r="AW131" s="12" t="s">
        <v>40</v>
      </c>
      <c r="AX131" s="12" t="s">
        <v>87</v>
      </c>
      <c r="AY131" s="146" t="s">
        <v>158</v>
      </c>
    </row>
    <row r="132" spans="2:65" s="12" customFormat="1">
      <c r="B132" s="144"/>
      <c r="D132" s="145" t="s">
        <v>170</v>
      </c>
      <c r="E132" s="146" t="s">
        <v>1</v>
      </c>
      <c r="F132" s="147" t="s">
        <v>172</v>
      </c>
      <c r="H132" s="148">
        <v>5.94</v>
      </c>
      <c r="L132" s="144"/>
      <c r="M132" s="149"/>
      <c r="T132" s="150"/>
      <c r="AT132" s="146" t="s">
        <v>170</v>
      </c>
      <c r="AU132" s="146" t="s">
        <v>97</v>
      </c>
      <c r="AV132" s="12" t="s">
        <v>97</v>
      </c>
      <c r="AW132" s="12" t="s">
        <v>40</v>
      </c>
      <c r="AX132" s="12" t="s">
        <v>87</v>
      </c>
      <c r="AY132" s="146" t="s">
        <v>158</v>
      </c>
    </row>
    <row r="133" spans="2:65" s="12" customFormat="1">
      <c r="B133" s="144"/>
      <c r="D133" s="145" t="s">
        <v>170</v>
      </c>
      <c r="E133" s="146" t="s">
        <v>1</v>
      </c>
      <c r="F133" s="147" t="s">
        <v>173</v>
      </c>
      <c r="H133" s="148">
        <v>24.6</v>
      </c>
      <c r="L133" s="144"/>
      <c r="M133" s="149"/>
      <c r="T133" s="150"/>
      <c r="AT133" s="146" t="s">
        <v>170</v>
      </c>
      <c r="AU133" s="146" t="s">
        <v>97</v>
      </c>
      <c r="AV133" s="12" t="s">
        <v>97</v>
      </c>
      <c r="AW133" s="12" t="s">
        <v>40</v>
      </c>
      <c r="AX133" s="12" t="s">
        <v>87</v>
      </c>
      <c r="AY133" s="146" t="s">
        <v>158</v>
      </c>
    </row>
    <row r="134" spans="2:65" s="13" customFormat="1">
      <c r="B134" s="151"/>
      <c r="D134" s="145" t="s">
        <v>170</v>
      </c>
      <c r="E134" s="152" t="s">
        <v>1</v>
      </c>
      <c r="F134" s="153" t="s">
        <v>174</v>
      </c>
      <c r="H134" s="154">
        <v>38.302999999999997</v>
      </c>
      <c r="L134" s="151"/>
      <c r="M134" s="155"/>
      <c r="T134" s="156"/>
      <c r="AT134" s="152" t="s">
        <v>170</v>
      </c>
      <c r="AU134" s="152" t="s">
        <v>97</v>
      </c>
      <c r="AV134" s="13" t="s">
        <v>166</v>
      </c>
      <c r="AW134" s="13" t="s">
        <v>40</v>
      </c>
      <c r="AX134" s="13" t="s">
        <v>95</v>
      </c>
      <c r="AY134" s="152" t="s">
        <v>158</v>
      </c>
    </row>
    <row r="135" spans="2:65" s="1" customFormat="1" ht="49.15" customHeight="1">
      <c r="B135" s="128"/>
      <c r="C135" s="129" t="s">
        <v>97</v>
      </c>
      <c r="D135" s="129" t="s">
        <v>161</v>
      </c>
      <c r="E135" s="130" t="s">
        <v>175</v>
      </c>
      <c r="F135" s="131" t="s">
        <v>176</v>
      </c>
      <c r="G135" s="132" t="s">
        <v>177</v>
      </c>
      <c r="H135" s="133">
        <v>10.08</v>
      </c>
      <c r="I135" s="134">
        <v>1150</v>
      </c>
      <c r="J135" s="134">
        <f>ROUND(I135*H135,2)</f>
        <v>11592</v>
      </c>
      <c r="K135" s="131" t="s">
        <v>165</v>
      </c>
      <c r="L135" s="29"/>
      <c r="M135" s="135" t="s">
        <v>1</v>
      </c>
      <c r="N135" s="136" t="s">
        <v>52</v>
      </c>
      <c r="O135" s="137">
        <v>2.42</v>
      </c>
      <c r="P135" s="137">
        <f>O135*H135</f>
        <v>24.393599999999999</v>
      </c>
      <c r="Q135" s="137">
        <v>0</v>
      </c>
      <c r="R135" s="137">
        <f>Q135*H135</f>
        <v>0</v>
      </c>
      <c r="S135" s="137">
        <v>1.5940000000000001</v>
      </c>
      <c r="T135" s="138">
        <f>S135*H135</f>
        <v>16.067520000000002</v>
      </c>
      <c r="AR135" s="139" t="s">
        <v>166</v>
      </c>
      <c r="AT135" s="139" t="s">
        <v>161</v>
      </c>
      <c r="AU135" s="139" t="s">
        <v>97</v>
      </c>
      <c r="AY135" s="16" t="s">
        <v>158</v>
      </c>
      <c r="BE135" s="140">
        <f>IF(N135="základní",J135,0)</f>
        <v>11592</v>
      </c>
      <c r="BF135" s="140">
        <f>IF(N135="snížená",J135,0)</f>
        <v>0</v>
      </c>
      <c r="BG135" s="140">
        <f>IF(N135="zákl. přenesená",J135,0)</f>
        <v>0</v>
      </c>
      <c r="BH135" s="140">
        <f>IF(N135="sníž. přenesená",J135,0)</f>
        <v>0</v>
      </c>
      <c r="BI135" s="140">
        <f>IF(N135="nulová",J135,0)</f>
        <v>0</v>
      </c>
      <c r="BJ135" s="16" t="s">
        <v>95</v>
      </c>
      <c r="BK135" s="140">
        <f>ROUND(I135*H135,2)</f>
        <v>11592</v>
      </c>
      <c r="BL135" s="16" t="s">
        <v>166</v>
      </c>
      <c r="BM135" s="139" t="s">
        <v>178</v>
      </c>
    </row>
    <row r="136" spans="2:65" s="1" customFormat="1">
      <c r="B136" s="29"/>
      <c r="D136" s="141" t="s">
        <v>168</v>
      </c>
      <c r="F136" s="142" t="s">
        <v>179</v>
      </c>
      <c r="L136" s="29"/>
      <c r="M136" s="143"/>
      <c r="T136" s="53"/>
      <c r="AT136" s="16" t="s">
        <v>168</v>
      </c>
      <c r="AU136" s="16" t="s">
        <v>97</v>
      </c>
    </row>
    <row r="137" spans="2:65" s="12" customFormat="1">
      <c r="B137" s="144"/>
      <c r="D137" s="145" t="s">
        <v>170</v>
      </c>
      <c r="E137" s="146" t="s">
        <v>1</v>
      </c>
      <c r="F137" s="147" t="s">
        <v>180</v>
      </c>
      <c r="H137" s="148">
        <v>6</v>
      </c>
      <c r="L137" s="144"/>
      <c r="M137" s="149"/>
      <c r="T137" s="150"/>
      <c r="AT137" s="146" t="s">
        <v>170</v>
      </c>
      <c r="AU137" s="146" t="s">
        <v>97</v>
      </c>
      <c r="AV137" s="12" t="s">
        <v>97</v>
      </c>
      <c r="AW137" s="12" t="s">
        <v>40</v>
      </c>
      <c r="AX137" s="12" t="s">
        <v>87</v>
      </c>
      <c r="AY137" s="146" t="s">
        <v>158</v>
      </c>
    </row>
    <row r="138" spans="2:65" s="12" customFormat="1">
      <c r="B138" s="144"/>
      <c r="D138" s="145" t="s">
        <v>170</v>
      </c>
      <c r="E138" s="146" t="s">
        <v>1</v>
      </c>
      <c r="F138" s="147" t="s">
        <v>181</v>
      </c>
      <c r="H138" s="148">
        <v>5.2</v>
      </c>
      <c r="L138" s="144"/>
      <c r="M138" s="149"/>
      <c r="T138" s="150"/>
      <c r="AT138" s="146" t="s">
        <v>170</v>
      </c>
      <c r="AU138" s="146" t="s">
        <v>97</v>
      </c>
      <c r="AV138" s="12" t="s">
        <v>97</v>
      </c>
      <c r="AW138" s="12" t="s">
        <v>40</v>
      </c>
      <c r="AX138" s="12" t="s">
        <v>87</v>
      </c>
      <c r="AY138" s="146" t="s">
        <v>158</v>
      </c>
    </row>
    <row r="139" spans="2:65" s="12" customFormat="1">
      <c r="B139" s="144"/>
      <c r="D139" s="145" t="s">
        <v>170</v>
      </c>
      <c r="E139" s="146" t="s">
        <v>1</v>
      </c>
      <c r="F139" s="147" t="s">
        <v>182</v>
      </c>
      <c r="H139" s="148">
        <v>-0.6</v>
      </c>
      <c r="L139" s="144"/>
      <c r="M139" s="149"/>
      <c r="T139" s="150"/>
      <c r="AT139" s="146" t="s">
        <v>170</v>
      </c>
      <c r="AU139" s="146" t="s">
        <v>97</v>
      </c>
      <c r="AV139" s="12" t="s">
        <v>97</v>
      </c>
      <c r="AW139" s="12" t="s">
        <v>40</v>
      </c>
      <c r="AX139" s="12" t="s">
        <v>87</v>
      </c>
      <c r="AY139" s="146" t="s">
        <v>158</v>
      </c>
    </row>
    <row r="140" spans="2:65" s="12" customFormat="1">
      <c r="B140" s="144"/>
      <c r="D140" s="145" t="s">
        <v>170</v>
      </c>
      <c r="E140" s="146" t="s">
        <v>1</v>
      </c>
      <c r="F140" s="147" t="s">
        <v>183</v>
      </c>
      <c r="H140" s="148">
        <v>-0.52</v>
      </c>
      <c r="L140" s="144"/>
      <c r="M140" s="149"/>
      <c r="T140" s="150"/>
      <c r="AT140" s="146" t="s">
        <v>170</v>
      </c>
      <c r="AU140" s="146" t="s">
        <v>97</v>
      </c>
      <c r="AV140" s="12" t="s">
        <v>97</v>
      </c>
      <c r="AW140" s="12" t="s">
        <v>40</v>
      </c>
      <c r="AX140" s="12" t="s">
        <v>87</v>
      </c>
      <c r="AY140" s="146" t="s">
        <v>158</v>
      </c>
    </row>
    <row r="141" spans="2:65" s="13" customFormat="1">
      <c r="B141" s="151"/>
      <c r="D141" s="145" t="s">
        <v>170</v>
      </c>
      <c r="E141" s="152" t="s">
        <v>1</v>
      </c>
      <c r="F141" s="153" t="s">
        <v>174</v>
      </c>
      <c r="H141" s="154">
        <v>10.08</v>
      </c>
      <c r="L141" s="151"/>
      <c r="M141" s="155"/>
      <c r="T141" s="156"/>
      <c r="AT141" s="152" t="s">
        <v>170</v>
      </c>
      <c r="AU141" s="152" t="s">
        <v>97</v>
      </c>
      <c r="AV141" s="13" t="s">
        <v>166</v>
      </c>
      <c r="AW141" s="13" t="s">
        <v>40</v>
      </c>
      <c r="AX141" s="13" t="s">
        <v>95</v>
      </c>
      <c r="AY141" s="152" t="s">
        <v>158</v>
      </c>
    </row>
    <row r="142" spans="2:65" s="11" customFormat="1" ht="22.9" customHeight="1">
      <c r="B142" s="117"/>
      <c r="D142" s="118" t="s">
        <v>86</v>
      </c>
      <c r="E142" s="126" t="s">
        <v>184</v>
      </c>
      <c r="F142" s="126" t="s">
        <v>185</v>
      </c>
      <c r="J142" s="127">
        <f>BK142</f>
        <v>299615.53999999998</v>
      </c>
      <c r="L142" s="117"/>
      <c r="M142" s="121"/>
      <c r="P142" s="122">
        <f>SUM(P143:P153)</f>
        <v>157.00030799999999</v>
      </c>
      <c r="R142" s="122">
        <f>SUM(R143:R153)</f>
        <v>0</v>
      </c>
      <c r="T142" s="123">
        <f>SUM(T143:T153)</f>
        <v>0</v>
      </c>
      <c r="AR142" s="118" t="s">
        <v>95</v>
      </c>
      <c r="AT142" s="124" t="s">
        <v>86</v>
      </c>
      <c r="AU142" s="124" t="s">
        <v>95</v>
      </c>
      <c r="AY142" s="118" t="s">
        <v>158</v>
      </c>
      <c r="BK142" s="125">
        <f>SUM(BK143:BK153)</f>
        <v>299615.53999999998</v>
      </c>
    </row>
    <row r="143" spans="2:65" s="1" customFormat="1" ht="44.25" customHeight="1">
      <c r="B143" s="128"/>
      <c r="C143" s="129" t="s">
        <v>186</v>
      </c>
      <c r="D143" s="129" t="s">
        <v>161</v>
      </c>
      <c r="E143" s="130" t="s">
        <v>187</v>
      </c>
      <c r="F143" s="131" t="s">
        <v>188</v>
      </c>
      <c r="G143" s="132" t="s">
        <v>189</v>
      </c>
      <c r="H143" s="133">
        <v>88.251999999999995</v>
      </c>
      <c r="I143" s="134">
        <v>907</v>
      </c>
      <c r="J143" s="134">
        <f>ROUND(I143*H143,2)</f>
        <v>80044.56</v>
      </c>
      <c r="K143" s="131" t="s">
        <v>165</v>
      </c>
      <c r="L143" s="29"/>
      <c r="M143" s="135" t="s">
        <v>1</v>
      </c>
      <c r="N143" s="136" t="s">
        <v>52</v>
      </c>
      <c r="O143" s="137">
        <v>1.51</v>
      </c>
      <c r="P143" s="137">
        <f>O143*H143</f>
        <v>133.26051999999999</v>
      </c>
      <c r="Q143" s="137">
        <v>0</v>
      </c>
      <c r="R143" s="137">
        <f>Q143*H143</f>
        <v>0</v>
      </c>
      <c r="S143" s="137">
        <v>0</v>
      </c>
      <c r="T143" s="138">
        <f>S143*H143</f>
        <v>0</v>
      </c>
      <c r="AR143" s="139" t="s">
        <v>166</v>
      </c>
      <c r="AT143" s="139" t="s">
        <v>161</v>
      </c>
      <c r="AU143" s="139" t="s">
        <v>97</v>
      </c>
      <c r="AY143" s="16" t="s">
        <v>158</v>
      </c>
      <c r="BE143" s="140">
        <f>IF(N143="základní",J143,0)</f>
        <v>80044.56</v>
      </c>
      <c r="BF143" s="140">
        <f>IF(N143="snížená",J143,0)</f>
        <v>0</v>
      </c>
      <c r="BG143" s="140">
        <f>IF(N143="zákl. přenesená",J143,0)</f>
        <v>0</v>
      </c>
      <c r="BH143" s="140">
        <f>IF(N143="sníž. přenesená",J143,0)</f>
        <v>0</v>
      </c>
      <c r="BI143" s="140">
        <f>IF(N143="nulová",J143,0)</f>
        <v>0</v>
      </c>
      <c r="BJ143" s="16" t="s">
        <v>95</v>
      </c>
      <c r="BK143" s="140">
        <f>ROUND(I143*H143,2)</f>
        <v>80044.56</v>
      </c>
      <c r="BL143" s="16" t="s">
        <v>166</v>
      </c>
      <c r="BM143" s="139" t="s">
        <v>190</v>
      </c>
    </row>
    <row r="144" spans="2:65" s="1" customFormat="1">
      <c r="B144" s="29"/>
      <c r="D144" s="141" t="s">
        <v>168</v>
      </c>
      <c r="F144" s="142" t="s">
        <v>191</v>
      </c>
      <c r="L144" s="29"/>
      <c r="M144" s="143"/>
      <c r="T144" s="53"/>
      <c r="AT144" s="16" t="s">
        <v>168</v>
      </c>
      <c r="AU144" s="16" t="s">
        <v>97</v>
      </c>
    </row>
    <row r="145" spans="2:65" s="1" customFormat="1" ht="33" customHeight="1">
      <c r="B145" s="128"/>
      <c r="C145" s="129" t="s">
        <v>166</v>
      </c>
      <c r="D145" s="129" t="s">
        <v>161</v>
      </c>
      <c r="E145" s="130" t="s">
        <v>192</v>
      </c>
      <c r="F145" s="131" t="s">
        <v>193</v>
      </c>
      <c r="G145" s="132" t="s">
        <v>189</v>
      </c>
      <c r="H145" s="133">
        <v>88.251999999999995</v>
      </c>
      <c r="I145" s="134">
        <v>288</v>
      </c>
      <c r="J145" s="134">
        <f>ROUND(I145*H145,2)</f>
        <v>25416.58</v>
      </c>
      <c r="K145" s="131" t="s">
        <v>165</v>
      </c>
      <c r="L145" s="29"/>
      <c r="M145" s="135" t="s">
        <v>1</v>
      </c>
      <c r="N145" s="136" t="s">
        <v>52</v>
      </c>
      <c r="O145" s="137">
        <v>0.125</v>
      </c>
      <c r="P145" s="137">
        <f>O145*H145</f>
        <v>11.031499999999999</v>
      </c>
      <c r="Q145" s="137">
        <v>0</v>
      </c>
      <c r="R145" s="137">
        <f>Q145*H145</f>
        <v>0</v>
      </c>
      <c r="S145" s="137">
        <v>0</v>
      </c>
      <c r="T145" s="138">
        <f>S145*H145</f>
        <v>0</v>
      </c>
      <c r="AR145" s="139" t="s">
        <v>166</v>
      </c>
      <c r="AT145" s="139" t="s">
        <v>161</v>
      </c>
      <c r="AU145" s="139" t="s">
        <v>97</v>
      </c>
      <c r="AY145" s="16" t="s">
        <v>158</v>
      </c>
      <c r="BE145" s="140">
        <f>IF(N145="základní",J145,0)</f>
        <v>25416.58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95</v>
      </c>
      <c r="BK145" s="140">
        <f>ROUND(I145*H145,2)</f>
        <v>25416.58</v>
      </c>
      <c r="BL145" s="16" t="s">
        <v>166</v>
      </c>
      <c r="BM145" s="139" t="s">
        <v>194</v>
      </c>
    </row>
    <row r="146" spans="2:65" s="1" customFormat="1">
      <c r="B146" s="29"/>
      <c r="D146" s="141" t="s">
        <v>168</v>
      </c>
      <c r="F146" s="142" t="s">
        <v>195</v>
      </c>
      <c r="L146" s="29"/>
      <c r="M146" s="143"/>
      <c r="T146" s="53"/>
      <c r="AT146" s="16" t="s">
        <v>168</v>
      </c>
      <c r="AU146" s="16" t="s">
        <v>97</v>
      </c>
    </row>
    <row r="147" spans="2:65" s="1" customFormat="1" ht="44.25" customHeight="1">
      <c r="B147" s="128"/>
      <c r="C147" s="129" t="s">
        <v>196</v>
      </c>
      <c r="D147" s="129" t="s">
        <v>161</v>
      </c>
      <c r="E147" s="130" t="s">
        <v>197</v>
      </c>
      <c r="F147" s="131" t="s">
        <v>198</v>
      </c>
      <c r="G147" s="132" t="s">
        <v>189</v>
      </c>
      <c r="H147" s="133">
        <v>2118.0479999999998</v>
      </c>
      <c r="I147" s="134">
        <v>12.5</v>
      </c>
      <c r="J147" s="134">
        <f>ROUND(I147*H147,2)</f>
        <v>26475.599999999999</v>
      </c>
      <c r="K147" s="131" t="s">
        <v>165</v>
      </c>
      <c r="L147" s="29"/>
      <c r="M147" s="135" t="s">
        <v>1</v>
      </c>
      <c r="N147" s="136" t="s">
        <v>52</v>
      </c>
      <c r="O147" s="137">
        <v>6.0000000000000001E-3</v>
      </c>
      <c r="P147" s="137">
        <f>O147*H147</f>
        <v>12.708288</v>
      </c>
      <c r="Q147" s="137">
        <v>0</v>
      </c>
      <c r="R147" s="137">
        <f>Q147*H147</f>
        <v>0</v>
      </c>
      <c r="S147" s="137">
        <v>0</v>
      </c>
      <c r="T147" s="138">
        <f>S147*H147</f>
        <v>0</v>
      </c>
      <c r="AR147" s="139" t="s">
        <v>166</v>
      </c>
      <c r="AT147" s="139" t="s">
        <v>161</v>
      </c>
      <c r="AU147" s="139" t="s">
        <v>97</v>
      </c>
      <c r="AY147" s="16" t="s">
        <v>158</v>
      </c>
      <c r="BE147" s="140">
        <f>IF(N147="základní",J147,0)</f>
        <v>26475.599999999999</v>
      </c>
      <c r="BF147" s="140">
        <f>IF(N147="snížená",J147,0)</f>
        <v>0</v>
      </c>
      <c r="BG147" s="140">
        <f>IF(N147="zákl. přenesená",J147,0)</f>
        <v>0</v>
      </c>
      <c r="BH147" s="140">
        <f>IF(N147="sníž. přenesená",J147,0)</f>
        <v>0</v>
      </c>
      <c r="BI147" s="140">
        <f>IF(N147="nulová",J147,0)</f>
        <v>0</v>
      </c>
      <c r="BJ147" s="16" t="s">
        <v>95</v>
      </c>
      <c r="BK147" s="140">
        <f>ROUND(I147*H147,2)</f>
        <v>26475.599999999999</v>
      </c>
      <c r="BL147" s="16" t="s">
        <v>166</v>
      </c>
      <c r="BM147" s="139" t="s">
        <v>199</v>
      </c>
    </row>
    <row r="148" spans="2:65" s="1" customFormat="1">
      <c r="B148" s="29"/>
      <c r="D148" s="141" t="s">
        <v>168</v>
      </c>
      <c r="F148" s="142" t="s">
        <v>200</v>
      </c>
      <c r="L148" s="29"/>
      <c r="M148" s="143"/>
      <c r="T148" s="53"/>
      <c r="AT148" s="16" t="s">
        <v>168</v>
      </c>
      <c r="AU148" s="16" t="s">
        <v>97</v>
      </c>
    </row>
    <row r="149" spans="2:65" s="14" customFormat="1">
      <c r="B149" s="157"/>
      <c r="D149" s="145" t="s">
        <v>170</v>
      </c>
      <c r="E149" s="158" t="s">
        <v>1</v>
      </c>
      <c r="F149" s="159" t="s">
        <v>201</v>
      </c>
      <c r="H149" s="158" t="s">
        <v>1</v>
      </c>
      <c r="L149" s="157"/>
      <c r="M149" s="160"/>
      <c r="T149" s="161"/>
      <c r="AT149" s="158" t="s">
        <v>170</v>
      </c>
      <c r="AU149" s="158" t="s">
        <v>97</v>
      </c>
      <c r="AV149" s="14" t="s">
        <v>95</v>
      </c>
      <c r="AW149" s="14" t="s">
        <v>40</v>
      </c>
      <c r="AX149" s="14" t="s">
        <v>87</v>
      </c>
      <c r="AY149" s="158" t="s">
        <v>158</v>
      </c>
    </row>
    <row r="150" spans="2:65" s="12" customFormat="1">
      <c r="B150" s="144"/>
      <c r="D150" s="145" t="s">
        <v>170</v>
      </c>
      <c r="E150" s="146" t="s">
        <v>1</v>
      </c>
      <c r="F150" s="147" t="s">
        <v>202</v>
      </c>
      <c r="H150" s="148">
        <v>2118.0479999999998</v>
      </c>
      <c r="L150" s="144"/>
      <c r="M150" s="149"/>
      <c r="T150" s="150"/>
      <c r="AT150" s="146" t="s">
        <v>170</v>
      </c>
      <c r="AU150" s="146" t="s">
        <v>97</v>
      </c>
      <c r="AV150" s="12" t="s">
        <v>97</v>
      </c>
      <c r="AW150" s="12" t="s">
        <v>40</v>
      </c>
      <c r="AX150" s="12" t="s">
        <v>87</v>
      </c>
      <c r="AY150" s="146" t="s">
        <v>158</v>
      </c>
    </row>
    <row r="151" spans="2:65" s="13" customFormat="1">
      <c r="B151" s="151"/>
      <c r="D151" s="145" t="s">
        <v>170</v>
      </c>
      <c r="E151" s="152" t="s">
        <v>1</v>
      </c>
      <c r="F151" s="153" t="s">
        <v>174</v>
      </c>
      <c r="H151" s="154">
        <v>2118.0479999999998</v>
      </c>
      <c r="L151" s="151"/>
      <c r="M151" s="155"/>
      <c r="T151" s="156"/>
      <c r="AT151" s="152" t="s">
        <v>170</v>
      </c>
      <c r="AU151" s="152" t="s">
        <v>97</v>
      </c>
      <c r="AV151" s="13" t="s">
        <v>166</v>
      </c>
      <c r="AW151" s="13" t="s">
        <v>40</v>
      </c>
      <c r="AX151" s="13" t="s">
        <v>95</v>
      </c>
      <c r="AY151" s="152" t="s">
        <v>158</v>
      </c>
    </row>
    <row r="152" spans="2:65" s="1" customFormat="1" ht="44.25" customHeight="1">
      <c r="B152" s="128"/>
      <c r="C152" s="129" t="s">
        <v>203</v>
      </c>
      <c r="D152" s="129" t="s">
        <v>161</v>
      </c>
      <c r="E152" s="130" t="s">
        <v>204</v>
      </c>
      <c r="F152" s="131" t="s">
        <v>205</v>
      </c>
      <c r="G152" s="132" t="s">
        <v>189</v>
      </c>
      <c r="H152" s="133">
        <v>88.251999999999995</v>
      </c>
      <c r="I152" s="134">
        <v>1900</v>
      </c>
      <c r="J152" s="134">
        <f>ROUND(I152*H152,2)</f>
        <v>167678.79999999999</v>
      </c>
      <c r="K152" s="131" t="s">
        <v>165</v>
      </c>
      <c r="L152" s="29"/>
      <c r="M152" s="135" t="s">
        <v>1</v>
      </c>
      <c r="N152" s="136" t="s">
        <v>52</v>
      </c>
      <c r="O152" s="137">
        <v>0</v>
      </c>
      <c r="P152" s="137">
        <f>O152*H152</f>
        <v>0</v>
      </c>
      <c r="Q152" s="137">
        <v>0</v>
      </c>
      <c r="R152" s="137">
        <f>Q152*H152</f>
        <v>0</v>
      </c>
      <c r="S152" s="137">
        <v>0</v>
      </c>
      <c r="T152" s="138">
        <f>S152*H152</f>
        <v>0</v>
      </c>
      <c r="AR152" s="139" t="s">
        <v>166</v>
      </c>
      <c r="AT152" s="139" t="s">
        <v>161</v>
      </c>
      <c r="AU152" s="139" t="s">
        <v>97</v>
      </c>
      <c r="AY152" s="16" t="s">
        <v>158</v>
      </c>
      <c r="BE152" s="140">
        <f>IF(N152="základní",J152,0)</f>
        <v>167678.79999999999</v>
      </c>
      <c r="BF152" s="140">
        <f>IF(N152="snížená",J152,0)</f>
        <v>0</v>
      </c>
      <c r="BG152" s="140">
        <f>IF(N152="zákl. přenesená",J152,0)</f>
        <v>0</v>
      </c>
      <c r="BH152" s="140">
        <f>IF(N152="sníž. přenesená",J152,0)</f>
        <v>0</v>
      </c>
      <c r="BI152" s="140">
        <f>IF(N152="nulová",J152,0)</f>
        <v>0</v>
      </c>
      <c r="BJ152" s="16" t="s">
        <v>95</v>
      </c>
      <c r="BK152" s="140">
        <f>ROUND(I152*H152,2)</f>
        <v>167678.79999999999</v>
      </c>
      <c r="BL152" s="16" t="s">
        <v>166</v>
      </c>
      <c r="BM152" s="139" t="s">
        <v>206</v>
      </c>
    </row>
    <row r="153" spans="2:65" s="1" customFormat="1">
      <c r="B153" s="29"/>
      <c r="D153" s="141" t="s">
        <v>168</v>
      </c>
      <c r="F153" s="142" t="s">
        <v>207</v>
      </c>
      <c r="L153" s="29"/>
      <c r="M153" s="143"/>
      <c r="T153" s="53"/>
      <c r="AT153" s="16" t="s">
        <v>168</v>
      </c>
      <c r="AU153" s="16" t="s">
        <v>97</v>
      </c>
    </row>
    <row r="154" spans="2:65" s="11" customFormat="1" ht="25.9" customHeight="1">
      <c r="B154" s="117"/>
      <c r="D154" s="118" t="s">
        <v>86</v>
      </c>
      <c r="E154" s="119" t="s">
        <v>208</v>
      </c>
      <c r="F154" s="119" t="s">
        <v>209</v>
      </c>
      <c r="J154" s="120">
        <f>BK154</f>
        <v>915416.08</v>
      </c>
      <c r="L154" s="117"/>
      <c r="M154" s="121"/>
      <c r="P154" s="122">
        <f>P155+P171+P203+P225+P324</f>
        <v>612.18036200000006</v>
      </c>
      <c r="R154" s="122">
        <f>R155+R171+R203+R225+R324</f>
        <v>0</v>
      </c>
      <c r="T154" s="123">
        <f>T155+T171+T203+T225+T324</f>
        <v>62.18762486</v>
      </c>
      <c r="AR154" s="118" t="s">
        <v>97</v>
      </c>
      <c r="AT154" s="124" t="s">
        <v>86</v>
      </c>
      <c r="AU154" s="124" t="s">
        <v>87</v>
      </c>
      <c r="AY154" s="118" t="s">
        <v>158</v>
      </c>
      <c r="BK154" s="125">
        <f>BK155+BK171+BK203+BK225+BK324</f>
        <v>915416.08</v>
      </c>
    </row>
    <row r="155" spans="2:65" s="11" customFormat="1" ht="22.9" customHeight="1">
      <c r="B155" s="117"/>
      <c r="D155" s="118" t="s">
        <v>86</v>
      </c>
      <c r="E155" s="126" t="s">
        <v>210</v>
      </c>
      <c r="F155" s="126" t="s">
        <v>211</v>
      </c>
      <c r="J155" s="127">
        <f>BK155</f>
        <v>21449.46</v>
      </c>
      <c r="L155" s="117"/>
      <c r="M155" s="121"/>
      <c r="P155" s="122">
        <f>SUM(P156:P170)</f>
        <v>38.656433999999997</v>
      </c>
      <c r="R155" s="122">
        <f>SUM(R156:R170)</f>
        <v>0</v>
      </c>
      <c r="T155" s="123">
        <f>SUM(T156:T170)</f>
        <v>2.1575528999999998</v>
      </c>
      <c r="AR155" s="118" t="s">
        <v>97</v>
      </c>
      <c r="AT155" s="124" t="s">
        <v>86</v>
      </c>
      <c r="AU155" s="124" t="s">
        <v>95</v>
      </c>
      <c r="AY155" s="118" t="s">
        <v>158</v>
      </c>
      <c r="BK155" s="125">
        <f>SUM(BK156:BK170)</f>
        <v>21449.46</v>
      </c>
    </row>
    <row r="156" spans="2:65" s="1" customFormat="1" ht="55.5" customHeight="1">
      <c r="B156" s="128"/>
      <c r="C156" s="129" t="s">
        <v>212</v>
      </c>
      <c r="D156" s="129" t="s">
        <v>161</v>
      </c>
      <c r="E156" s="130" t="s">
        <v>213</v>
      </c>
      <c r="F156" s="131" t="s">
        <v>214</v>
      </c>
      <c r="G156" s="132" t="s">
        <v>164</v>
      </c>
      <c r="H156" s="133">
        <v>17.388000000000002</v>
      </c>
      <c r="I156" s="134">
        <v>44.6</v>
      </c>
      <c r="J156" s="134">
        <f>ROUND(I156*H156,2)</f>
        <v>775.5</v>
      </c>
      <c r="K156" s="131" t="s">
        <v>165</v>
      </c>
      <c r="L156" s="29"/>
      <c r="M156" s="135" t="s">
        <v>1</v>
      </c>
      <c r="N156" s="136" t="s">
        <v>52</v>
      </c>
      <c r="O156" s="137">
        <v>8.2000000000000003E-2</v>
      </c>
      <c r="P156" s="137">
        <f>O156*H156</f>
        <v>1.4258160000000002</v>
      </c>
      <c r="Q156" s="137">
        <v>0</v>
      </c>
      <c r="R156" s="137">
        <f>Q156*H156</f>
        <v>0</v>
      </c>
      <c r="S156" s="137">
        <v>1.4E-3</v>
      </c>
      <c r="T156" s="138">
        <f>S156*H156</f>
        <v>2.4343200000000002E-2</v>
      </c>
      <c r="AR156" s="139" t="s">
        <v>215</v>
      </c>
      <c r="AT156" s="139" t="s">
        <v>161</v>
      </c>
      <c r="AU156" s="139" t="s">
        <v>97</v>
      </c>
      <c r="AY156" s="16" t="s">
        <v>158</v>
      </c>
      <c r="BE156" s="140">
        <f>IF(N156="základní",J156,0)</f>
        <v>775.5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95</v>
      </c>
      <c r="BK156" s="140">
        <f>ROUND(I156*H156,2)</f>
        <v>775.5</v>
      </c>
      <c r="BL156" s="16" t="s">
        <v>215</v>
      </c>
      <c r="BM156" s="139" t="s">
        <v>216</v>
      </c>
    </row>
    <row r="157" spans="2:65" s="1" customFormat="1">
      <c r="B157" s="29"/>
      <c r="D157" s="141" t="s">
        <v>168</v>
      </c>
      <c r="F157" s="142" t="s">
        <v>217</v>
      </c>
      <c r="L157" s="29"/>
      <c r="M157" s="143"/>
      <c r="T157" s="53"/>
      <c r="AT157" s="16" t="s">
        <v>168</v>
      </c>
      <c r="AU157" s="16" t="s">
        <v>97</v>
      </c>
    </row>
    <row r="158" spans="2:65" s="12" customFormat="1">
      <c r="B158" s="144"/>
      <c r="D158" s="145" t="s">
        <v>170</v>
      </c>
      <c r="E158" s="146" t="s">
        <v>1</v>
      </c>
      <c r="F158" s="147" t="s">
        <v>218</v>
      </c>
      <c r="H158" s="148">
        <v>7.42</v>
      </c>
      <c r="L158" s="144"/>
      <c r="M158" s="149"/>
      <c r="T158" s="150"/>
      <c r="AT158" s="146" t="s">
        <v>170</v>
      </c>
      <c r="AU158" s="146" t="s">
        <v>97</v>
      </c>
      <c r="AV158" s="12" t="s">
        <v>97</v>
      </c>
      <c r="AW158" s="12" t="s">
        <v>40</v>
      </c>
      <c r="AX158" s="12" t="s">
        <v>87</v>
      </c>
      <c r="AY158" s="146" t="s">
        <v>158</v>
      </c>
    </row>
    <row r="159" spans="2:65" s="12" customFormat="1">
      <c r="B159" s="144"/>
      <c r="D159" s="145" t="s">
        <v>170</v>
      </c>
      <c r="E159" s="146" t="s">
        <v>1</v>
      </c>
      <c r="F159" s="147" t="s">
        <v>219</v>
      </c>
      <c r="H159" s="148">
        <v>9.968</v>
      </c>
      <c r="L159" s="144"/>
      <c r="M159" s="149"/>
      <c r="T159" s="150"/>
      <c r="AT159" s="146" t="s">
        <v>170</v>
      </c>
      <c r="AU159" s="146" t="s">
        <v>97</v>
      </c>
      <c r="AV159" s="12" t="s">
        <v>97</v>
      </c>
      <c r="AW159" s="12" t="s">
        <v>40</v>
      </c>
      <c r="AX159" s="12" t="s">
        <v>87</v>
      </c>
      <c r="AY159" s="146" t="s">
        <v>158</v>
      </c>
    </row>
    <row r="160" spans="2:65" s="13" customFormat="1">
      <c r="B160" s="151"/>
      <c r="D160" s="145" t="s">
        <v>170</v>
      </c>
      <c r="E160" s="152" t="s">
        <v>1</v>
      </c>
      <c r="F160" s="153" t="s">
        <v>174</v>
      </c>
      <c r="H160" s="154">
        <v>17.388000000000002</v>
      </c>
      <c r="L160" s="151"/>
      <c r="M160" s="155"/>
      <c r="T160" s="156"/>
      <c r="AT160" s="152" t="s">
        <v>170</v>
      </c>
      <c r="AU160" s="152" t="s">
        <v>97</v>
      </c>
      <c r="AV160" s="13" t="s">
        <v>166</v>
      </c>
      <c r="AW160" s="13" t="s">
        <v>40</v>
      </c>
      <c r="AX160" s="13" t="s">
        <v>95</v>
      </c>
      <c r="AY160" s="152" t="s">
        <v>158</v>
      </c>
    </row>
    <row r="161" spans="2:65" s="1" customFormat="1" ht="49.15" customHeight="1">
      <c r="B161" s="128"/>
      <c r="C161" s="129" t="s">
        <v>220</v>
      </c>
      <c r="D161" s="129" t="s">
        <v>161</v>
      </c>
      <c r="E161" s="130" t="s">
        <v>221</v>
      </c>
      <c r="F161" s="131" t="s">
        <v>222</v>
      </c>
      <c r="G161" s="132" t="s">
        <v>164</v>
      </c>
      <c r="H161" s="133">
        <v>606.01</v>
      </c>
      <c r="I161" s="134">
        <v>31.1</v>
      </c>
      <c r="J161" s="134">
        <f>ROUND(I161*H161,2)</f>
        <v>18846.91</v>
      </c>
      <c r="K161" s="131" t="s">
        <v>165</v>
      </c>
      <c r="L161" s="29"/>
      <c r="M161" s="135" t="s">
        <v>1</v>
      </c>
      <c r="N161" s="136" t="s">
        <v>52</v>
      </c>
      <c r="O161" s="137">
        <v>5.6000000000000001E-2</v>
      </c>
      <c r="P161" s="137">
        <f>O161*H161</f>
        <v>33.93656</v>
      </c>
      <c r="Q161" s="137">
        <v>0</v>
      </c>
      <c r="R161" s="137">
        <f>Q161*H161</f>
        <v>0</v>
      </c>
      <c r="S161" s="137">
        <v>3.3999999999999998E-3</v>
      </c>
      <c r="T161" s="138">
        <f>S161*H161</f>
        <v>2.0604339999999999</v>
      </c>
      <c r="AR161" s="139" t="s">
        <v>215</v>
      </c>
      <c r="AT161" s="139" t="s">
        <v>161</v>
      </c>
      <c r="AU161" s="139" t="s">
        <v>97</v>
      </c>
      <c r="AY161" s="16" t="s">
        <v>158</v>
      </c>
      <c r="BE161" s="140">
        <f>IF(N161="základní",J161,0)</f>
        <v>18846.91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95</v>
      </c>
      <c r="BK161" s="140">
        <f>ROUND(I161*H161,2)</f>
        <v>18846.91</v>
      </c>
      <c r="BL161" s="16" t="s">
        <v>215</v>
      </c>
      <c r="BM161" s="139" t="s">
        <v>223</v>
      </c>
    </row>
    <row r="162" spans="2:65" s="1" customFormat="1">
      <c r="B162" s="29"/>
      <c r="D162" s="141" t="s">
        <v>168</v>
      </c>
      <c r="F162" s="142" t="s">
        <v>224</v>
      </c>
      <c r="L162" s="29"/>
      <c r="M162" s="143"/>
      <c r="T162" s="53"/>
      <c r="AT162" s="16" t="s">
        <v>168</v>
      </c>
      <c r="AU162" s="16" t="s">
        <v>97</v>
      </c>
    </row>
    <row r="163" spans="2:65" s="12" customFormat="1">
      <c r="B163" s="144"/>
      <c r="D163" s="145" t="s">
        <v>170</v>
      </c>
      <c r="E163" s="146" t="s">
        <v>1</v>
      </c>
      <c r="F163" s="147" t="s">
        <v>225</v>
      </c>
      <c r="H163" s="148">
        <v>606.01</v>
      </c>
      <c r="L163" s="144"/>
      <c r="M163" s="149"/>
      <c r="T163" s="150"/>
      <c r="AT163" s="146" t="s">
        <v>170</v>
      </c>
      <c r="AU163" s="146" t="s">
        <v>97</v>
      </c>
      <c r="AV163" s="12" t="s">
        <v>97</v>
      </c>
      <c r="AW163" s="12" t="s">
        <v>40</v>
      </c>
      <c r="AX163" s="12" t="s">
        <v>87</v>
      </c>
      <c r="AY163" s="146" t="s">
        <v>158</v>
      </c>
    </row>
    <row r="164" spans="2:65" s="13" customFormat="1">
      <c r="B164" s="151"/>
      <c r="D164" s="145" t="s">
        <v>170</v>
      </c>
      <c r="E164" s="152" t="s">
        <v>1</v>
      </c>
      <c r="F164" s="153" t="s">
        <v>174</v>
      </c>
      <c r="H164" s="154">
        <v>606.01</v>
      </c>
      <c r="L164" s="151"/>
      <c r="M164" s="155"/>
      <c r="T164" s="156"/>
      <c r="AT164" s="152" t="s">
        <v>170</v>
      </c>
      <c r="AU164" s="152" t="s">
        <v>97</v>
      </c>
      <c r="AV164" s="13" t="s">
        <v>166</v>
      </c>
      <c r="AW164" s="13" t="s">
        <v>40</v>
      </c>
      <c r="AX164" s="13" t="s">
        <v>95</v>
      </c>
      <c r="AY164" s="152" t="s">
        <v>158</v>
      </c>
    </row>
    <row r="165" spans="2:65" s="1" customFormat="1" ht="44.25" customHeight="1">
      <c r="B165" s="128"/>
      <c r="C165" s="129" t="s">
        <v>159</v>
      </c>
      <c r="D165" s="129" t="s">
        <v>161</v>
      </c>
      <c r="E165" s="130" t="s">
        <v>226</v>
      </c>
      <c r="F165" s="131" t="s">
        <v>227</v>
      </c>
      <c r="G165" s="132" t="s">
        <v>164</v>
      </c>
      <c r="H165" s="133">
        <v>38.302999999999997</v>
      </c>
      <c r="I165" s="134">
        <v>47.7</v>
      </c>
      <c r="J165" s="134">
        <f>ROUND(I165*H165,2)</f>
        <v>1827.05</v>
      </c>
      <c r="K165" s="131" t="s">
        <v>165</v>
      </c>
      <c r="L165" s="29"/>
      <c r="M165" s="135" t="s">
        <v>1</v>
      </c>
      <c r="N165" s="136" t="s">
        <v>52</v>
      </c>
      <c r="O165" s="137">
        <v>8.5999999999999993E-2</v>
      </c>
      <c r="P165" s="137">
        <f>O165*H165</f>
        <v>3.2940579999999997</v>
      </c>
      <c r="Q165" s="137">
        <v>0</v>
      </c>
      <c r="R165" s="137">
        <f>Q165*H165</f>
        <v>0</v>
      </c>
      <c r="S165" s="137">
        <v>1.9E-3</v>
      </c>
      <c r="T165" s="138">
        <f>S165*H165</f>
        <v>7.2775699999999999E-2</v>
      </c>
      <c r="AR165" s="139" t="s">
        <v>215</v>
      </c>
      <c r="AT165" s="139" t="s">
        <v>161</v>
      </c>
      <c r="AU165" s="139" t="s">
        <v>97</v>
      </c>
      <c r="AY165" s="16" t="s">
        <v>158</v>
      </c>
      <c r="BE165" s="140">
        <f>IF(N165="základní",J165,0)</f>
        <v>1827.05</v>
      </c>
      <c r="BF165" s="140">
        <f>IF(N165="snížená",J165,0)</f>
        <v>0</v>
      </c>
      <c r="BG165" s="140">
        <f>IF(N165="zákl. přenesená",J165,0)</f>
        <v>0</v>
      </c>
      <c r="BH165" s="140">
        <f>IF(N165="sníž. přenesená",J165,0)</f>
        <v>0</v>
      </c>
      <c r="BI165" s="140">
        <f>IF(N165="nulová",J165,0)</f>
        <v>0</v>
      </c>
      <c r="BJ165" s="16" t="s">
        <v>95</v>
      </c>
      <c r="BK165" s="140">
        <f>ROUND(I165*H165,2)</f>
        <v>1827.05</v>
      </c>
      <c r="BL165" s="16" t="s">
        <v>215</v>
      </c>
      <c r="BM165" s="139" t="s">
        <v>228</v>
      </c>
    </row>
    <row r="166" spans="2:65" s="1" customFormat="1">
      <c r="B166" s="29"/>
      <c r="D166" s="141" t="s">
        <v>168</v>
      </c>
      <c r="F166" s="142" t="s">
        <v>229</v>
      </c>
      <c r="L166" s="29"/>
      <c r="M166" s="143"/>
      <c r="T166" s="53"/>
      <c r="AT166" s="16" t="s">
        <v>168</v>
      </c>
      <c r="AU166" s="16" t="s">
        <v>97</v>
      </c>
    </row>
    <row r="167" spans="2:65" s="12" customFormat="1">
      <c r="B167" s="144"/>
      <c r="D167" s="145" t="s">
        <v>170</v>
      </c>
      <c r="E167" s="146" t="s">
        <v>1</v>
      </c>
      <c r="F167" s="147" t="s">
        <v>171</v>
      </c>
      <c r="H167" s="148">
        <v>7.7629999999999999</v>
      </c>
      <c r="L167" s="144"/>
      <c r="M167" s="149"/>
      <c r="T167" s="150"/>
      <c r="AT167" s="146" t="s">
        <v>170</v>
      </c>
      <c r="AU167" s="146" t="s">
        <v>97</v>
      </c>
      <c r="AV167" s="12" t="s">
        <v>97</v>
      </c>
      <c r="AW167" s="12" t="s">
        <v>40</v>
      </c>
      <c r="AX167" s="12" t="s">
        <v>87</v>
      </c>
      <c r="AY167" s="146" t="s">
        <v>158</v>
      </c>
    </row>
    <row r="168" spans="2:65" s="12" customFormat="1">
      <c r="B168" s="144"/>
      <c r="D168" s="145" t="s">
        <v>170</v>
      </c>
      <c r="E168" s="146" t="s">
        <v>1</v>
      </c>
      <c r="F168" s="147" t="s">
        <v>172</v>
      </c>
      <c r="H168" s="148">
        <v>5.94</v>
      </c>
      <c r="L168" s="144"/>
      <c r="M168" s="149"/>
      <c r="T168" s="150"/>
      <c r="AT168" s="146" t="s">
        <v>170</v>
      </c>
      <c r="AU168" s="146" t="s">
        <v>97</v>
      </c>
      <c r="AV168" s="12" t="s">
        <v>97</v>
      </c>
      <c r="AW168" s="12" t="s">
        <v>40</v>
      </c>
      <c r="AX168" s="12" t="s">
        <v>87</v>
      </c>
      <c r="AY168" s="146" t="s">
        <v>158</v>
      </c>
    </row>
    <row r="169" spans="2:65" s="12" customFormat="1">
      <c r="B169" s="144"/>
      <c r="D169" s="145" t="s">
        <v>170</v>
      </c>
      <c r="E169" s="146" t="s">
        <v>1</v>
      </c>
      <c r="F169" s="147" t="s">
        <v>173</v>
      </c>
      <c r="H169" s="148">
        <v>24.6</v>
      </c>
      <c r="L169" s="144"/>
      <c r="M169" s="149"/>
      <c r="T169" s="150"/>
      <c r="AT169" s="146" t="s">
        <v>170</v>
      </c>
      <c r="AU169" s="146" t="s">
        <v>97</v>
      </c>
      <c r="AV169" s="12" t="s">
        <v>97</v>
      </c>
      <c r="AW169" s="12" t="s">
        <v>40</v>
      </c>
      <c r="AX169" s="12" t="s">
        <v>87</v>
      </c>
      <c r="AY169" s="146" t="s">
        <v>158</v>
      </c>
    </row>
    <row r="170" spans="2:65" s="13" customFormat="1">
      <c r="B170" s="151"/>
      <c r="D170" s="145" t="s">
        <v>170</v>
      </c>
      <c r="E170" s="152" t="s">
        <v>1</v>
      </c>
      <c r="F170" s="153" t="s">
        <v>174</v>
      </c>
      <c r="H170" s="154">
        <v>38.302999999999997</v>
      </c>
      <c r="L170" s="151"/>
      <c r="M170" s="155"/>
      <c r="T170" s="156"/>
      <c r="AT170" s="152" t="s">
        <v>170</v>
      </c>
      <c r="AU170" s="152" t="s">
        <v>97</v>
      </c>
      <c r="AV170" s="13" t="s">
        <v>166</v>
      </c>
      <c r="AW170" s="13" t="s">
        <v>40</v>
      </c>
      <c r="AX170" s="13" t="s">
        <v>95</v>
      </c>
      <c r="AY170" s="152" t="s">
        <v>158</v>
      </c>
    </row>
    <row r="171" spans="2:65" s="11" customFormat="1" ht="22.9" customHeight="1">
      <c r="B171" s="117"/>
      <c r="D171" s="118" t="s">
        <v>86</v>
      </c>
      <c r="E171" s="126" t="s">
        <v>230</v>
      </c>
      <c r="F171" s="126" t="s">
        <v>231</v>
      </c>
      <c r="J171" s="127">
        <f>BK171</f>
        <v>580792.91999999993</v>
      </c>
      <c r="L171" s="117"/>
      <c r="M171" s="121"/>
      <c r="P171" s="122">
        <f>SUM(P172:P202)</f>
        <v>66.354399999999998</v>
      </c>
      <c r="R171" s="122">
        <f>SUM(R172:R202)</f>
        <v>0</v>
      </c>
      <c r="T171" s="123">
        <f>SUM(T172:T202)</f>
        <v>6.9674399999999999</v>
      </c>
      <c r="AR171" s="118" t="s">
        <v>97</v>
      </c>
      <c r="AT171" s="124" t="s">
        <v>86</v>
      </c>
      <c r="AU171" s="124" t="s">
        <v>95</v>
      </c>
      <c r="AY171" s="118" t="s">
        <v>158</v>
      </c>
      <c r="BK171" s="125">
        <f>SUM(BK172:BK202)</f>
        <v>580792.91999999993</v>
      </c>
    </row>
    <row r="172" spans="2:65" s="1" customFormat="1" ht="49.15" customHeight="1">
      <c r="B172" s="128"/>
      <c r="C172" s="129" t="s">
        <v>232</v>
      </c>
      <c r="D172" s="129" t="s">
        <v>161</v>
      </c>
      <c r="E172" s="130" t="s">
        <v>233</v>
      </c>
      <c r="F172" s="131" t="s">
        <v>234</v>
      </c>
      <c r="G172" s="132" t="s">
        <v>164</v>
      </c>
      <c r="H172" s="133">
        <v>1073.4880000000001</v>
      </c>
      <c r="I172" s="134">
        <v>23.2</v>
      </c>
      <c r="J172" s="134">
        <f>ROUND(I172*H172,2)</f>
        <v>24904.92</v>
      </c>
      <c r="K172" s="131" t="s">
        <v>165</v>
      </c>
      <c r="L172" s="29"/>
      <c r="M172" s="135" t="s">
        <v>1</v>
      </c>
      <c r="N172" s="136" t="s">
        <v>52</v>
      </c>
      <c r="O172" s="137">
        <v>0.05</v>
      </c>
      <c r="P172" s="137">
        <f>O172*H172</f>
        <v>53.674400000000006</v>
      </c>
      <c r="Q172" s="137">
        <v>0</v>
      </c>
      <c r="R172" s="137">
        <f>Q172*H172</f>
        <v>0</v>
      </c>
      <c r="S172" s="137">
        <v>5.0000000000000001E-3</v>
      </c>
      <c r="T172" s="138">
        <f>S172*H172</f>
        <v>5.3674400000000002</v>
      </c>
      <c r="AR172" s="139" t="s">
        <v>215</v>
      </c>
      <c r="AT172" s="139" t="s">
        <v>161</v>
      </c>
      <c r="AU172" s="139" t="s">
        <v>97</v>
      </c>
      <c r="AY172" s="16" t="s">
        <v>158</v>
      </c>
      <c r="BE172" s="140">
        <f>IF(N172="základní",J172,0)</f>
        <v>24904.92</v>
      </c>
      <c r="BF172" s="140">
        <f>IF(N172="snížená",J172,0)</f>
        <v>0</v>
      </c>
      <c r="BG172" s="140">
        <f>IF(N172="zákl. přenesená",J172,0)</f>
        <v>0</v>
      </c>
      <c r="BH172" s="140">
        <f>IF(N172="sníž. přenesená",J172,0)</f>
        <v>0</v>
      </c>
      <c r="BI172" s="140">
        <f>IF(N172="nulová",J172,0)</f>
        <v>0</v>
      </c>
      <c r="BJ172" s="16" t="s">
        <v>95</v>
      </c>
      <c r="BK172" s="140">
        <f>ROUND(I172*H172,2)</f>
        <v>24904.92</v>
      </c>
      <c r="BL172" s="16" t="s">
        <v>215</v>
      </c>
      <c r="BM172" s="139" t="s">
        <v>235</v>
      </c>
    </row>
    <row r="173" spans="2:65" s="1" customFormat="1">
      <c r="B173" s="29"/>
      <c r="D173" s="141" t="s">
        <v>168</v>
      </c>
      <c r="F173" s="142" t="s">
        <v>236</v>
      </c>
      <c r="L173" s="29"/>
      <c r="M173" s="143"/>
      <c r="T173" s="53"/>
      <c r="AT173" s="16" t="s">
        <v>168</v>
      </c>
      <c r="AU173" s="16" t="s">
        <v>97</v>
      </c>
    </row>
    <row r="174" spans="2:65" s="14" customFormat="1">
      <c r="B174" s="157"/>
      <c r="D174" s="145" t="s">
        <v>170</v>
      </c>
      <c r="E174" s="158" t="s">
        <v>1</v>
      </c>
      <c r="F174" s="159" t="s">
        <v>237</v>
      </c>
      <c r="H174" s="158" t="s">
        <v>1</v>
      </c>
      <c r="L174" s="157"/>
      <c r="M174" s="160"/>
      <c r="T174" s="161"/>
      <c r="AT174" s="158" t="s">
        <v>170</v>
      </c>
      <c r="AU174" s="158" t="s">
        <v>97</v>
      </c>
      <c r="AV174" s="14" t="s">
        <v>95</v>
      </c>
      <c r="AW174" s="14" t="s">
        <v>40</v>
      </c>
      <c r="AX174" s="14" t="s">
        <v>87</v>
      </c>
      <c r="AY174" s="158" t="s">
        <v>158</v>
      </c>
    </row>
    <row r="175" spans="2:65" s="12" customFormat="1">
      <c r="B175" s="144"/>
      <c r="D175" s="145" t="s">
        <v>170</v>
      </c>
      <c r="E175" s="146" t="s">
        <v>1</v>
      </c>
      <c r="F175" s="147" t="s">
        <v>238</v>
      </c>
      <c r="H175" s="148">
        <v>35.704000000000001</v>
      </c>
      <c r="L175" s="144"/>
      <c r="M175" s="149"/>
      <c r="T175" s="150"/>
      <c r="AT175" s="146" t="s">
        <v>170</v>
      </c>
      <c r="AU175" s="146" t="s">
        <v>97</v>
      </c>
      <c r="AV175" s="12" t="s">
        <v>97</v>
      </c>
      <c r="AW175" s="12" t="s">
        <v>40</v>
      </c>
      <c r="AX175" s="12" t="s">
        <v>87</v>
      </c>
      <c r="AY175" s="146" t="s">
        <v>158</v>
      </c>
    </row>
    <row r="176" spans="2:65" s="12" customFormat="1">
      <c r="B176" s="144"/>
      <c r="D176" s="145" t="s">
        <v>170</v>
      </c>
      <c r="E176" s="146" t="s">
        <v>1</v>
      </c>
      <c r="F176" s="147" t="s">
        <v>238</v>
      </c>
      <c r="H176" s="148">
        <v>35.704000000000001</v>
      </c>
      <c r="L176" s="144"/>
      <c r="M176" s="149"/>
      <c r="T176" s="150"/>
      <c r="AT176" s="146" t="s">
        <v>170</v>
      </c>
      <c r="AU176" s="146" t="s">
        <v>97</v>
      </c>
      <c r="AV176" s="12" t="s">
        <v>97</v>
      </c>
      <c r="AW176" s="12" t="s">
        <v>40</v>
      </c>
      <c r="AX176" s="12" t="s">
        <v>87</v>
      </c>
      <c r="AY176" s="146" t="s">
        <v>158</v>
      </c>
    </row>
    <row r="177" spans="2:51" s="12" customFormat="1">
      <c r="B177" s="144"/>
      <c r="D177" s="145" t="s">
        <v>170</v>
      </c>
      <c r="E177" s="146" t="s">
        <v>1</v>
      </c>
      <c r="F177" s="147" t="s">
        <v>238</v>
      </c>
      <c r="H177" s="148">
        <v>35.704000000000001</v>
      </c>
      <c r="L177" s="144"/>
      <c r="M177" s="149"/>
      <c r="T177" s="150"/>
      <c r="AT177" s="146" t="s">
        <v>170</v>
      </c>
      <c r="AU177" s="146" t="s">
        <v>97</v>
      </c>
      <c r="AV177" s="12" t="s">
        <v>97</v>
      </c>
      <c r="AW177" s="12" t="s">
        <v>40</v>
      </c>
      <c r="AX177" s="12" t="s">
        <v>87</v>
      </c>
      <c r="AY177" s="146" t="s">
        <v>158</v>
      </c>
    </row>
    <row r="178" spans="2:51" s="12" customFormat="1">
      <c r="B178" s="144"/>
      <c r="D178" s="145" t="s">
        <v>170</v>
      </c>
      <c r="E178" s="146" t="s">
        <v>1</v>
      </c>
      <c r="F178" s="147" t="s">
        <v>238</v>
      </c>
      <c r="H178" s="148">
        <v>35.704000000000001</v>
      </c>
      <c r="L178" s="144"/>
      <c r="M178" s="149"/>
      <c r="T178" s="150"/>
      <c r="AT178" s="146" t="s">
        <v>170</v>
      </c>
      <c r="AU178" s="146" t="s">
        <v>97</v>
      </c>
      <c r="AV178" s="12" t="s">
        <v>97</v>
      </c>
      <c r="AW178" s="12" t="s">
        <v>40</v>
      </c>
      <c r="AX178" s="12" t="s">
        <v>87</v>
      </c>
      <c r="AY178" s="146" t="s">
        <v>158</v>
      </c>
    </row>
    <row r="179" spans="2:51" s="14" customFormat="1">
      <c r="B179" s="157"/>
      <c r="D179" s="145" t="s">
        <v>170</v>
      </c>
      <c r="E179" s="158" t="s">
        <v>1</v>
      </c>
      <c r="F179" s="159" t="s">
        <v>239</v>
      </c>
      <c r="H179" s="158" t="s">
        <v>1</v>
      </c>
      <c r="L179" s="157"/>
      <c r="M179" s="160"/>
      <c r="T179" s="161"/>
      <c r="AT179" s="158" t="s">
        <v>170</v>
      </c>
      <c r="AU179" s="158" t="s">
        <v>97</v>
      </c>
      <c r="AV179" s="14" t="s">
        <v>95</v>
      </c>
      <c r="AW179" s="14" t="s">
        <v>40</v>
      </c>
      <c r="AX179" s="14" t="s">
        <v>87</v>
      </c>
      <c r="AY179" s="158" t="s">
        <v>158</v>
      </c>
    </row>
    <row r="180" spans="2:51" s="12" customFormat="1">
      <c r="B180" s="144"/>
      <c r="D180" s="145" t="s">
        <v>170</v>
      </c>
      <c r="E180" s="146" t="s">
        <v>1</v>
      </c>
      <c r="F180" s="147" t="s">
        <v>240</v>
      </c>
      <c r="H180" s="148">
        <v>13.396000000000001</v>
      </c>
      <c r="L180" s="144"/>
      <c r="M180" s="149"/>
      <c r="T180" s="150"/>
      <c r="AT180" s="146" t="s">
        <v>170</v>
      </c>
      <c r="AU180" s="146" t="s">
        <v>97</v>
      </c>
      <c r="AV180" s="12" t="s">
        <v>97</v>
      </c>
      <c r="AW180" s="12" t="s">
        <v>40</v>
      </c>
      <c r="AX180" s="12" t="s">
        <v>87</v>
      </c>
      <c r="AY180" s="146" t="s">
        <v>158</v>
      </c>
    </row>
    <row r="181" spans="2:51" s="12" customFormat="1">
      <c r="B181" s="144"/>
      <c r="D181" s="145" t="s">
        <v>170</v>
      </c>
      <c r="E181" s="146" t="s">
        <v>1</v>
      </c>
      <c r="F181" s="147" t="s">
        <v>240</v>
      </c>
      <c r="H181" s="148">
        <v>13.396000000000001</v>
      </c>
      <c r="L181" s="144"/>
      <c r="M181" s="149"/>
      <c r="T181" s="150"/>
      <c r="AT181" s="146" t="s">
        <v>170</v>
      </c>
      <c r="AU181" s="146" t="s">
        <v>97</v>
      </c>
      <c r="AV181" s="12" t="s">
        <v>97</v>
      </c>
      <c r="AW181" s="12" t="s">
        <v>40</v>
      </c>
      <c r="AX181" s="12" t="s">
        <v>87</v>
      </c>
      <c r="AY181" s="146" t="s">
        <v>158</v>
      </c>
    </row>
    <row r="182" spans="2:51" s="14" customFormat="1">
      <c r="B182" s="157"/>
      <c r="D182" s="145" t="s">
        <v>170</v>
      </c>
      <c r="E182" s="158" t="s">
        <v>1</v>
      </c>
      <c r="F182" s="159" t="s">
        <v>237</v>
      </c>
      <c r="H182" s="158" t="s">
        <v>1</v>
      </c>
      <c r="L182" s="157"/>
      <c r="M182" s="160"/>
      <c r="T182" s="161"/>
      <c r="AT182" s="158" t="s">
        <v>170</v>
      </c>
      <c r="AU182" s="158" t="s">
        <v>97</v>
      </c>
      <c r="AV182" s="14" t="s">
        <v>95</v>
      </c>
      <c r="AW182" s="14" t="s">
        <v>40</v>
      </c>
      <c r="AX182" s="14" t="s">
        <v>87</v>
      </c>
      <c r="AY182" s="158" t="s">
        <v>158</v>
      </c>
    </row>
    <row r="183" spans="2:51" s="12" customFormat="1">
      <c r="B183" s="144"/>
      <c r="D183" s="145" t="s">
        <v>170</v>
      </c>
      <c r="E183" s="146" t="s">
        <v>1</v>
      </c>
      <c r="F183" s="147" t="s">
        <v>238</v>
      </c>
      <c r="H183" s="148">
        <v>35.704000000000001</v>
      </c>
      <c r="L183" s="144"/>
      <c r="M183" s="149"/>
      <c r="T183" s="150"/>
      <c r="AT183" s="146" t="s">
        <v>170</v>
      </c>
      <c r="AU183" s="146" t="s">
        <v>97</v>
      </c>
      <c r="AV183" s="12" t="s">
        <v>97</v>
      </c>
      <c r="AW183" s="12" t="s">
        <v>40</v>
      </c>
      <c r="AX183" s="12" t="s">
        <v>87</v>
      </c>
      <c r="AY183" s="146" t="s">
        <v>158</v>
      </c>
    </row>
    <row r="184" spans="2:51" s="12" customFormat="1">
      <c r="B184" s="144"/>
      <c r="D184" s="145" t="s">
        <v>170</v>
      </c>
      <c r="E184" s="146" t="s">
        <v>1</v>
      </c>
      <c r="F184" s="147" t="s">
        <v>238</v>
      </c>
      <c r="H184" s="148">
        <v>35.704000000000001</v>
      </c>
      <c r="L184" s="144"/>
      <c r="M184" s="149"/>
      <c r="T184" s="150"/>
      <c r="AT184" s="146" t="s">
        <v>170</v>
      </c>
      <c r="AU184" s="146" t="s">
        <v>97</v>
      </c>
      <c r="AV184" s="12" t="s">
        <v>97</v>
      </c>
      <c r="AW184" s="12" t="s">
        <v>40</v>
      </c>
      <c r="AX184" s="12" t="s">
        <v>87</v>
      </c>
      <c r="AY184" s="146" t="s">
        <v>158</v>
      </c>
    </row>
    <row r="185" spans="2:51" s="14" customFormat="1">
      <c r="B185" s="157"/>
      <c r="D185" s="145" t="s">
        <v>170</v>
      </c>
      <c r="E185" s="158" t="s">
        <v>1</v>
      </c>
      <c r="F185" s="159" t="s">
        <v>241</v>
      </c>
      <c r="H185" s="158" t="s">
        <v>1</v>
      </c>
      <c r="L185" s="157"/>
      <c r="M185" s="160"/>
      <c r="T185" s="161"/>
      <c r="AT185" s="158" t="s">
        <v>170</v>
      </c>
      <c r="AU185" s="158" t="s">
        <v>97</v>
      </c>
      <c r="AV185" s="14" t="s">
        <v>95</v>
      </c>
      <c r="AW185" s="14" t="s">
        <v>40</v>
      </c>
      <c r="AX185" s="14" t="s">
        <v>87</v>
      </c>
      <c r="AY185" s="158" t="s">
        <v>158</v>
      </c>
    </row>
    <row r="186" spans="2:51" s="12" customFormat="1">
      <c r="B186" s="144"/>
      <c r="D186" s="145" t="s">
        <v>170</v>
      </c>
      <c r="E186" s="146" t="s">
        <v>1</v>
      </c>
      <c r="F186" s="147" t="s">
        <v>238</v>
      </c>
      <c r="H186" s="148">
        <v>35.704000000000001</v>
      </c>
      <c r="L186" s="144"/>
      <c r="M186" s="149"/>
      <c r="T186" s="150"/>
      <c r="AT186" s="146" t="s">
        <v>170</v>
      </c>
      <c r="AU186" s="146" t="s">
        <v>97</v>
      </c>
      <c r="AV186" s="12" t="s">
        <v>97</v>
      </c>
      <c r="AW186" s="12" t="s">
        <v>40</v>
      </c>
      <c r="AX186" s="12" t="s">
        <v>87</v>
      </c>
      <c r="AY186" s="146" t="s">
        <v>158</v>
      </c>
    </row>
    <row r="187" spans="2:51" s="12" customFormat="1">
      <c r="B187" s="144"/>
      <c r="D187" s="145" t="s">
        <v>170</v>
      </c>
      <c r="E187" s="146" t="s">
        <v>1</v>
      </c>
      <c r="F187" s="147" t="s">
        <v>238</v>
      </c>
      <c r="H187" s="148">
        <v>35.704000000000001</v>
      </c>
      <c r="L187" s="144"/>
      <c r="M187" s="149"/>
      <c r="T187" s="150"/>
      <c r="AT187" s="146" t="s">
        <v>170</v>
      </c>
      <c r="AU187" s="146" t="s">
        <v>97</v>
      </c>
      <c r="AV187" s="12" t="s">
        <v>97</v>
      </c>
      <c r="AW187" s="12" t="s">
        <v>40</v>
      </c>
      <c r="AX187" s="12" t="s">
        <v>87</v>
      </c>
      <c r="AY187" s="146" t="s">
        <v>158</v>
      </c>
    </row>
    <row r="188" spans="2:51" s="12" customFormat="1">
      <c r="B188" s="144"/>
      <c r="D188" s="145" t="s">
        <v>170</v>
      </c>
      <c r="E188" s="146" t="s">
        <v>1</v>
      </c>
      <c r="F188" s="147" t="s">
        <v>238</v>
      </c>
      <c r="H188" s="148">
        <v>35.704000000000001</v>
      </c>
      <c r="L188" s="144"/>
      <c r="M188" s="149"/>
      <c r="T188" s="150"/>
      <c r="AT188" s="146" t="s">
        <v>170</v>
      </c>
      <c r="AU188" s="146" t="s">
        <v>97</v>
      </c>
      <c r="AV188" s="12" t="s">
        <v>97</v>
      </c>
      <c r="AW188" s="12" t="s">
        <v>40</v>
      </c>
      <c r="AX188" s="12" t="s">
        <v>87</v>
      </c>
      <c r="AY188" s="146" t="s">
        <v>158</v>
      </c>
    </row>
    <row r="189" spans="2:51" s="12" customFormat="1">
      <c r="B189" s="144"/>
      <c r="D189" s="145" t="s">
        <v>170</v>
      </c>
      <c r="E189" s="146" t="s">
        <v>1</v>
      </c>
      <c r="F189" s="147" t="s">
        <v>238</v>
      </c>
      <c r="H189" s="148">
        <v>35.704000000000001</v>
      </c>
      <c r="L189" s="144"/>
      <c r="M189" s="149"/>
      <c r="T189" s="150"/>
      <c r="AT189" s="146" t="s">
        <v>170</v>
      </c>
      <c r="AU189" s="146" t="s">
        <v>97</v>
      </c>
      <c r="AV189" s="12" t="s">
        <v>97</v>
      </c>
      <c r="AW189" s="12" t="s">
        <v>40</v>
      </c>
      <c r="AX189" s="12" t="s">
        <v>87</v>
      </c>
      <c r="AY189" s="146" t="s">
        <v>158</v>
      </c>
    </row>
    <row r="190" spans="2:51" s="12" customFormat="1">
      <c r="B190" s="144"/>
      <c r="D190" s="145" t="s">
        <v>170</v>
      </c>
      <c r="E190" s="146" t="s">
        <v>1</v>
      </c>
      <c r="F190" s="147" t="s">
        <v>238</v>
      </c>
      <c r="H190" s="148">
        <v>35.704000000000001</v>
      </c>
      <c r="L190" s="144"/>
      <c r="M190" s="149"/>
      <c r="T190" s="150"/>
      <c r="AT190" s="146" t="s">
        <v>170</v>
      </c>
      <c r="AU190" s="146" t="s">
        <v>97</v>
      </c>
      <c r="AV190" s="12" t="s">
        <v>97</v>
      </c>
      <c r="AW190" s="12" t="s">
        <v>40</v>
      </c>
      <c r="AX190" s="12" t="s">
        <v>87</v>
      </c>
      <c r="AY190" s="146" t="s">
        <v>158</v>
      </c>
    </row>
    <row r="191" spans="2:51" s="12" customFormat="1">
      <c r="B191" s="144"/>
      <c r="D191" s="145" t="s">
        <v>170</v>
      </c>
      <c r="E191" s="146" t="s">
        <v>1</v>
      </c>
      <c r="F191" s="147" t="s">
        <v>238</v>
      </c>
      <c r="H191" s="148">
        <v>35.704000000000001</v>
      </c>
      <c r="L191" s="144"/>
      <c r="M191" s="149"/>
      <c r="T191" s="150"/>
      <c r="AT191" s="146" t="s">
        <v>170</v>
      </c>
      <c r="AU191" s="146" t="s">
        <v>97</v>
      </c>
      <c r="AV191" s="12" t="s">
        <v>97</v>
      </c>
      <c r="AW191" s="12" t="s">
        <v>40</v>
      </c>
      <c r="AX191" s="12" t="s">
        <v>87</v>
      </c>
      <c r="AY191" s="146" t="s">
        <v>158</v>
      </c>
    </row>
    <row r="192" spans="2:51" s="12" customFormat="1">
      <c r="B192" s="144"/>
      <c r="D192" s="145" t="s">
        <v>170</v>
      </c>
      <c r="E192" s="146" t="s">
        <v>1</v>
      </c>
      <c r="F192" s="147" t="s">
        <v>238</v>
      </c>
      <c r="H192" s="148">
        <v>35.704000000000001</v>
      </c>
      <c r="L192" s="144"/>
      <c r="M192" s="149"/>
      <c r="T192" s="150"/>
      <c r="AT192" s="146" t="s">
        <v>170</v>
      </c>
      <c r="AU192" s="146" t="s">
        <v>97</v>
      </c>
      <c r="AV192" s="12" t="s">
        <v>97</v>
      </c>
      <c r="AW192" s="12" t="s">
        <v>40</v>
      </c>
      <c r="AX192" s="12" t="s">
        <v>87</v>
      </c>
      <c r="AY192" s="146" t="s">
        <v>158</v>
      </c>
    </row>
    <row r="193" spans="2:65" s="12" customFormat="1">
      <c r="B193" s="144"/>
      <c r="D193" s="145" t="s">
        <v>170</v>
      </c>
      <c r="E193" s="146" t="s">
        <v>1</v>
      </c>
      <c r="F193" s="147" t="s">
        <v>238</v>
      </c>
      <c r="H193" s="148">
        <v>35.704000000000001</v>
      </c>
      <c r="L193" s="144"/>
      <c r="M193" s="149"/>
      <c r="T193" s="150"/>
      <c r="AT193" s="146" t="s">
        <v>170</v>
      </c>
      <c r="AU193" s="146" t="s">
        <v>97</v>
      </c>
      <c r="AV193" s="12" t="s">
        <v>97</v>
      </c>
      <c r="AW193" s="12" t="s">
        <v>40</v>
      </c>
      <c r="AX193" s="12" t="s">
        <v>87</v>
      </c>
      <c r="AY193" s="146" t="s">
        <v>158</v>
      </c>
    </row>
    <row r="194" spans="2:65" s="12" customFormat="1">
      <c r="B194" s="144"/>
      <c r="D194" s="145" t="s">
        <v>170</v>
      </c>
      <c r="E194" s="146" t="s">
        <v>1</v>
      </c>
      <c r="F194" s="147" t="s">
        <v>242</v>
      </c>
      <c r="H194" s="148">
        <v>246.12</v>
      </c>
      <c r="L194" s="144"/>
      <c r="M194" s="149"/>
      <c r="T194" s="150"/>
      <c r="AT194" s="146" t="s">
        <v>170</v>
      </c>
      <c r="AU194" s="146" t="s">
        <v>97</v>
      </c>
      <c r="AV194" s="12" t="s">
        <v>97</v>
      </c>
      <c r="AW194" s="12" t="s">
        <v>40</v>
      </c>
      <c r="AX194" s="12" t="s">
        <v>87</v>
      </c>
      <c r="AY194" s="146" t="s">
        <v>158</v>
      </c>
    </row>
    <row r="195" spans="2:65" s="12" customFormat="1">
      <c r="B195" s="144"/>
      <c r="D195" s="145" t="s">
        <v>170</v>
      </c>
      <c r="E195" s="146" t="s">
        <v>1</v>
      </c>
      <c r="F195" s="147" t="s">
        <v>243</v>
      </c>
      <c r="H195" s="148">
        <v>179.76</v>
      </c>
      <c r="L195" s="144"/>
      <c r="M195" s="149"/>
      <c r="T195" s="150"/>
      <c r="AT195" s="146" t="s">
        <v>170</v>
      </c>
      <c r="AU195" s="146" t="s">
        <v>97</v>
      </c>
      <c r="AV195" s="12" t="s">
        <v>97</v>
      </c>
      <c r="AW195" s="12" t="s">
        <v>40</v>
      </c>
      <c r="AX195" s="12" t="s">
        <v>87</v>
      </c>
      <c r="AY195" s="146" t="s">
        <v>158</v>
      </c>
    </row>
    <row r="196" spans="2:65" s="12" customFormat="1">
      <c r="B196" s="144"/>
      <c r="D196" s="145" t="s">
        <v>170</v>
      </c>
      <c r="E196" s="146" t="s">
        <v>1</v>
      </c>
      <c r="F196" s="147" t="s">
        <v>244</v>
      </c>
      <c r="H196" s="148">
        <v>60.48</v>
      </c>
      <c r="L196" s="144"/>
      <c r="M196" s="149"/>
      <c r="T196" s="150"/>
      <c r="AT196" s="146" t="s">
        <v>170</v>
      </c>
      <c r="AU196" s="146" t="s">
        <v>97</v>
      </c>
      <c r="AV196" s="12" t="s">
        <v>97</v>
      </c>
      <c r="AW196" s="12" t="s">
        <v>40</v>
      </c>
      <c r="AX196" s="12" t="s">
        <v>87</v>
      </c>
      <c r="AY196" s="146" t="s">
        <v>158</v>
      </c>
    </row>
    <row r="197" spans="2:65" s="12" customFormat="1">
      <c r="B197" s="144"/>
      <c r="D197" s="145" t="s">
        <v>170</v>
      </c>
      <c r="E197" s="146" t="s">
        <v>1</v>
      </c>
      <c r="F197" s="147" t="s">
        <v>244</v>
      </c>
      <c r="H197" s="148">
        <v>60.48</v>
      </c>
      <c r="L197" s="144"/>
      <c r="M197" s="149"/>
      <c r="T197" s="150"/>
      <c r="AT197" s="146" t="s">
        <v>170</v>
      </c>
      <c r="AU197" s="146" t="s">
        <v>97</v>
      </c>
      <c r="AV197" s="12" t="s">
        <v>97</v>
      </c>
      <c r="AW197" s="12" t="s">
        <v>40</v>
      </c>
      <c r="AX197" s="12" t="s">
        <v>87</v>
      </c>
      <c r="AY197" s="146" t="s">
        <v>158</v>
      </c>
    </row>
    <row r="198" spans="2:65" s="13" customFormat="1">
      <c r="B198" s="151"/>
      <c r="D198" s="145" t="s">
        <v>170</v>
      </c>
      <c r="E198" s="152" t="s">
        <v>1</v>
      </c>
      <c r="F198" s="153" t="s">
        <v>174</v>
      </c>
      <c r="H198" s="154">
        <v>1073.4880000000001</v>
      </c>
      <c r="L198" s="151"/>
      <c r="M198" s="155"/>
      <c r="T198" s="156"/>
      <c r="AT198" s="152" t="s">
        <v>170</v>
      </c>
      <c r="AU198" s="152" t="s">
        <v>97</v>
      </c>
      <c r="AV198" s="13" t="s">
        <v>166</v>
      </c>
      <c r="AW198" s="13" t="s">
        <v>40</v>
      </c>
      <c r="AX198" s="13" t="s">
        <v>95</v>
      </c>
      <c r="AY198" s="152" t="s">
        <v>158</v>
      </c>
    </row>
    <row r="199" spans="2:65" s="1" customFormat="1" ht="24.2" customHeight="1">
      <c r="B199" s="128"/>
      <c r="C199" s="129" t="s">
        <v>245</v>
      </c>
      <c r="D199" s="129" t="s">
        <v>161</v>
      </c>
      <c r="E199" s="130" t="s">
        <v>246</v>
      </c>
      <c r="F199" s="131" t="s">
        <v>247</v>
      </c>
      <c r="G199" s="132" t="s">
        <v>248</v>
      </c>
      <c r="H199" s="133">
        <v>8</v>
      </c>
      <c r="I199" s="134">
        <v>736</v>
      </c>
      <c r="J199" s="134">
        <f>ROUND(I199*H199,2)</f>
        <v>5888</v>
      </c>
      <c r="K199" s="131" t="s">
        <v>165</v>
      </c>
      <c r="L199" s="29"/>
      <c r="M199" s="135" t="s">
        <v>1</v>
      </c>
      <c r="N199" s="136" t="s">
        <v>52</v>
      </c>
      <c r="O199" s="137">
        <v>1.585</v>
      </c>
      <c r="P199" s="137">
        <f>O199*H199</f>
        <v>12.68</v>
      </c>
      <c r="Q199" s="137">
        <v>0</v>
      </c>
      <c r="R199" s="137">
        <f>Q199*H199</f>
        <v>0</v>
      </c>
      <c r="S199" s="137">
        <v>0.2</v>
      </c>
      <c r="T199" s="138">
        <f>S199*H199</f>
        <v>1.6</v>
      </c>
      <c r="AR199" s="139" t="s">
        <v>215</v>
      </c>
      <c r="AT199" s="139" t="s">
        <v>161</v>
      </c>
      <c r="AU199" s="139" t="s">
        <v>97</v>
      </c>
      <c r="AY199" s="16" t="s">
        <v>158</v>
      </c>
      <c r="BE199" s="140">
        <f>IF(N199="základní",J199,0)</f>
        <v>5888</v>
      </c>
      <c r="BF199" s="140">
        <f>IF(N199="snížená",J199,0)</f>
        <v>0</v>
      </c>
      <c r="BG199" s="140">
        <f>IF(N199="zákl. přenesená",J199,0)</f>
        <v>0</v>
      </c>
      <c r="BH199" s="140">
        <f>IF(N199="sníž. přenesená",J199,0)</f>
        <v>0</v>
      </c>
      <c r="BI199" s="140">
        <f>IF(N199="nulová",J199,0)</f>
        <v>0</v>
      </c>
      <c r="BJ199" s="16" t="s">
        <v>95</v>
      </c>
      <c r="BK199" s="140">
        <f>ROUND(I199*H199,2)</f>
        <v>5888</v>
      </c>
      <c r="BL199" s="16" t="s">
        <v>215</v>
      </c>
      <c r="BM199" s="139" t="s">
        <v>249</v>
      </c>
    </row>
    <row r="200" spans="2:65" s="1" customFormat="1">
      <c r="B200" s="29"/>
      <c r="D200" s="141" t="s">
        <v>168</v>
      </c>
      <c r="F200" s="142" t="s">
        <v>250</v>
      </c>
      <c r="L200" s="29"/>
      <c r="M200" s="143"/>
      <c r="T200" s="53"/>
      <c r="AT200" s="16" t="s">
        <v>168</v>
      </c>
      <c r="AU200" s="16" t="s">
        <v>97</v>
      </c>
    </row>
    <row r="201" spans="2:65" s="1" customFormat="1" ht="16.5" customHeight="1">
      <c r="B201" s="128"/>
      <c r="C201" s="129" t="s">
        <v>251</v>
      </c>
      <c r="D201" s="129" t="s">
        <v>161</v>
      </c>
      <c r="E201" s="130" t="s">
        <v>252</v>
      </c>
      <c r="F201" s="131" t="s">
        <v>253</v>
      </c>
      <c r="G201" s="132" t="s">
        <v>254</v>
      </c>
      <c r="H201" s="133">
        <v>1</v>
      </c>
      <c r="I201" s="134">
        <v>400000</v>
      </c>
      <c r="J201" s="134">
        <f>ROUND(I201*H201,2)</f>
        <v>400000</v>
      </c>
      <c r="K201" s="131" t="s">
        <v>1</v>
      </c>
      <c r="L201" s="29"/>
      <c r="M201" s="135" t="s">
        <v>1</v>
      </c>
      <c r="N201" s="136" t="s">
        <v>52</v>
      </c>
      <c r="O201" s="137">
        <v>0</v>
      </c>
      <c r="P201" s="137">
        <f>O201*H201</f>
        <v>0</v>
      </c>
      <c r="Q201" s="137">
        <v>0</v>
      </c>
      <c r="R201" s="137">
        <f>Q201*H201</f>
        <v>0</v>
      </c>
      <c r="S201" s="137">
        <v>0</v>
      </c>
      <c r="T201" s="138">
        <f>S201*H201</f>
        <v>0</v>
      </c>
      <c r="AR201" s="139" t="s">
        <v>215</v>
      </c>
      <c r="AT201" s="139" t="s">
        <v>161</v>
      </c>
      <c r="AU201" s="139" t="s">
        <v>97</v>
      </c>
      <c r="AY201" s="16" t="s">
        <v>158</v>
      </c>
      <c r="BE201" s="140">
        <f>IF(N201="základní",J201,0)</f>
        <v>400000</v>
      </c>
      <c r="BF201" s="140">
        <f>IF(N201="snížená",J201,0)</f>
        <v>0</v>
      </c>
      <c r="BG201" s="140">
        <f>IF(N201="zákl. přenesená",J201,0)</f>
        <v>0</v>
      </c>
      <c r="BH201" s="140">
        <f>IF(N201="sníž. přenesená",J201,0)</f>
        <v>0</v>
      </c>
      <c r="BI201" s="140">
        <f>IF(N201="nulová",J201,0)</f>
        <v>0</v>
      </c>
      <c r="BJ201" s="16" t="s">
        <v>95</v>
      </c>
      <c r="BK201" s="140">
        <f>ROUND(I201*H201,2)</f>
        <v>400000</v>
      </c>
      <c r="BL201" s="16" t="s">
        <v>215</v>
      </c>
      <c r="BM201" s="139" t="s">
        <v>255</v>
      </c>
    </row>
    <row r="202" spans="2:65" s="1" customFormat="1" ht="16.5" customHeight="1">
      <c r="B202" s="128"/>
      <c r="C202" s="129" t="s">
        <v>256</v>
      </c>
      <c r="D202" s="129" t="s">
        <v>161</v>
      </c>
      <c r="E202" s="130" t="s">
        <v>257</v>
      </c>
      <c r="F202" s="131" t="s">
        <v>258</v>
      </c>
      <c r="G202" s="132" t="s">
        <v>254</v>
      </c>
      <c r="H202" s="133">
        <v>1</v>
      </c>
      <c r="I202" s="134">
        <v>150000</v>
      </c>
      <c r="J202" s="134">
        <f>ROUND(I202*H202,2)</f>
        <v>150000</v>
      </c>
      <c r="K202" s="131" t="s">
        <v>1</v>
      </c>
      <c r="L202" s="29"/>
      <c r="M202" s="135" t="s">
        <v>1</v>
      </c>
      <c r="N202" s="136" t="s">
        <v>52</v>
      </c>
      <c r="O202" s="137">
        <v>0</v>
      </c>
      <c r="P202" s="137">
        <f>O202*H202</f>
        <v>0</v>
      </c>
      <c r="Q202" s="137">
        <v>0</v>
      </c>
      <c r="R202" s="137">
        <f>Q202*H202</f>
        <v>0</v>
      </c>
      <c r="S202" s="137">
        <v>0</v>
      </c>
      <c r="T202" s="138">
        <f>S202*H202</f>
        <v>0</v>
      </c>
      <c r="AR202" s="139" t="s">
        <v>215</v>
      </c>
      <c r="AT202" s="139" t="s">
        <v>161</v>
      </c>
      <c r="AU202" s="139" t="s">
        <v>97</v>
      </c>
      <c r="AY202" s="16" t="s">
        <v>158</v>
      </c>
      <c r="BE202" s="140">
        <f>IF(N202="základní",J202,0)</f>
        <v>150000</v>
      </c>
      <c r="BF202" s="140">
        <f>IF(N202="snížená",J202,0)</f>
        <v>0</v>
      </c>
      <c r="BG202" s="140">
        <f>IF(N202="zákl. přenesená",J202,0)</f>
        <v>0</v>
      </c>
      <c r="BH202" s="140">
        <f>IF(N202="sníž. přenesená",J202,0)</f>
        <v>0</v>
      </c>
      <c r="BI202" s="140">
        <f>IF(N202="nulová",J202,0)</f>
        <v>0</v>
      </c>
      <c r="BJ202" s="16" t="s">
        <v>95</v>
      </c>
      <c r="BK202" s="140">
        <f>ROUND(I202*H202,2)</f>
        <v>150000</v>
      </c>
      <c r="BL202" s="16" t="s">
        <v>215</v>
      </c>
      <c r="BM202" s="139" t="s">
        <v>259</v>
      </c>
    </row>
    <row r="203" spans="2:65" s="11" customFormat="1" ht="22.9" customHeight="1">
      <c r="B203" s="117"/>
      <c r="D203" s="118" t="s">
        <v>86</v>
      </c>
      <c r="E203" s="126" t="s">
        <v>260</v>
      </c>
      <c r="F203" s="126" t="s">
        <v>261</v>
      </c>
      <c r="J203" s="127">
        <f>BK203</f>
        <v>66040.14</v>
      </c>
      <c r="L203" s="117"/>
      <c r="M203" s="121"/>
      <c r="P203" s="122">
        <f>SUM(P204:P224)</f>
        <v>121.46598399999999</v>
      </c>
      <c r="R203" s="122">
        <f>SUM(R204:R224)</f>
        <v>0</v>
      </c>
      <c r="T203" s="123">
        <f>SUM(T204:T224)</f>
        <v>2.4418282799999997</v>
      </c>
      <c r="AR203" s="118" t="s">
        <v>97</v>
      </c>
      <c r="AT203" s="124" t="s">
        <v>86</v>
      </c>
      <c r="AU203" s="124" t="s">
        <v>95</v>
      </c>
      <c r="AY203" s="118" t="s">
        <v>158</v>
      </c>
      <c r="BK203" s="125">
        <f>SUM(BK204:BK224)</f>
        <v>66040.14</v>
      </c>
    </row>
    <row r="204" spans="2:65" s="1" customFormat="1" ht="24.2" customHeight="1">
      <c r="B204" s="128"/>
      <c r="C204" s="129" t="s">
        <v>262</v>
      </c>
      <c r="D204" s="129" t="s">
        <v>161</v>
      </c>
      <c r="E204" s="130" t="s">
        <v>263</v>
      </c>
      <c r="F204" s="131" t="s">
        <v>264</v>
      </c>
      <c r="G204" s="132" t="s">
        <v>265</v>
      </c>
      <c r="H204" s="133">
        <v>45.956000000000003</v>
      </c>
      <c r="I204" s="134">
        <v>64.7</v>
      </c>
      <c r="J204" s="134">
        <f>ROUND(I204*H204,2)</f>
        <v>2973.35</v>
      </c>
      <c r="K204" s="131" t="s">
        <v>165</v>
      </c>
      <c r="L204" s="29"/>
      <c r="M204" s="135" t="s">
        <v>1</v>
      </c>
      <c r="N204" s="136" t="s">
        <v>52</v>
      </c>
      <c r="O204" s="137">
        <v>0.11899999999999999</v>
      </c>
      <c r="P204" s="137">
        <f>O204*H204</f>
        <v>5.4687640000000002</v>
      </c>
      <c r="Q204" s="137">
        <v>0</v>
      </c>
      <c r="R204" s="137">
        <f>Q204*H204</f>
        <v>0</v>
      </c>
      <c r="S204" s="137">
        <v>3.48E-3</v>
      </c>
      <c r="T204" s="138">
        <f>S204*H204</f>
        <v>0.15992688000000002</v>
      </c>
      <c r="AR204" s="139" t="s">
        <v>215</v>
      </c>
      <c r="AT204" s="139" t="s">
        <v>161</v>
      </c>
      <c r="AU204" s="139" t="s">
        <v>97</v>
      </c>
      <c r="AY204" s="16" t="s">
        <v>158</v>
      </c>
      <c r="BE204" s="140">
        <f>IF(N204="základní",J204,0)</f>
        <v>2973.35</v>
      </c>
      <c r="BF204" s="140">
        <f>IF(N204="snížená",J204,0)</f>
        <v>0</v>
      </c>
      <c r="BG204" s="140">
        <f>IF(N204="zákl. přenesená",J204,0)</f>
        <v>0</v>
      </c>
      <c r="BH204" s="140">
        <f>IF(N204="sníž. přenesená",J204,0)</f>
        <v>0</v>
      </c>
      <c r="BI204" s="140">
        <f>IF(N204="nulová",J204,0)</f>
        <v>0</v>
      </c>
      <c r="BJ204" s="16" t="s">
        <v>95</v>
      </c>
      <c r="BK204" s="140">
        <f>ROUND(I204*H204,2)</f>
        <v>2973.35</v>
      </c>
      <c r="BL204" s="16" t="s">
        <v>215</v>
      </c>
      <c r="BM204" s="139" t="s">
        <v>266</v>
      </c>
    </row>
    <row r="205" spans="2:65" s="1" customFormat="1">
      <c r="B205" s="29"/>
      <c r="D205" s="141" t="s">
        <v>168</v>
      </c>
      <c r="F205" s="142" t="s">
        <v>267</v>
      </c>
      <c r="L205" s="29"/>
      <c r="M205" s="143"/>
      <c r="T205" s="53"/>
      <c r="AT205" s="16" t="s">
        <v>168</v>
      </c>
      <c r="AU205" s="16" t="s">
        <v>97</v>
      </c>
    </row>
    <row r="206" spans="2:65" s="12" customFormat="1">
      <c r="B206" s="144"/>
      <c r="D206" s="145" t="s">
        <v>170</v>
      </c>
      <c r="E206" s="146" t="s">
        <v>1</v>
      </c>
      <c r="F206" s="147" t="s">
        <v>268</v>
      </c>
      <c r="H206" s="148">
        <v>28.78</v>
      </c>
      <c r="L206" s="144"/>
      <c r="M206" s="149"/>
      <c r="T206" s="150"/>
      <c r="AT206" s="146" t="s">
        <v>170</v>
      </c>
      <c r="AU206" s="146" t="s">
        <v>97</v>
      </c>
      <c r="AV206" s="12" t="s">
        <v>97</v>
      </c>
      <c r="AW206" s="12" t="s">
        <v>40</v>
      </c>
      <c r="AX206" s="12" t="s">
        <v>87</v>
      </c>
      <c r="AY206" s="146" t="s">
        <v>158</v>
      </c>
    </row>
    <row r="207" spans="2:65" s="12" customFormat="1">
      <c r="B207" s="144"/>
      <c r="D207" s="145" t="s">
        <v>170</v>
      </c>
      <c r="E207" s="146" t="s">
        <v>1</v>
      </c>
      <c r="F207" s="147" t="s">
        <v>269</v>
      </c>
      <c r="H207" s="148">
        <v>17.175999999999998</v>
      </c>
      <c r="L207" s="144"/>
      <c r="M207" s="149"/>
      <c r="T207" s="150"/>
      <c r="AT207" s="146" t="s">
        <v>170</v>
      </c>
      <c r="AU207" s="146" t="s">
        <v>97</v>
      </c>
      <c r="AV207" s="12" t="s">
        <v>97</v>
      </c>
      <c r="AW207" s="12" t="s">
        <v>40</v>
      </c>
      <c r="AX207" s="12" t="s">
        <v>87</v>
      </c>
      <c r="AY207" s="146" t="s">
        <v>158</v>
      </c>
    </row>
    <row r="208" spans="2:65" s="13" customFormat="1">
      <c r="B208" s="151"/>
      <c r="D208" s="145" t="s">
        <v>170</v>
      </c>
      <c r="E208" s="152" t="s">
        <v>1</v>
      </c>
      <c r="F208" s="153" t="s">
        <v>174</v>
      </c>
      <c r="H208" s="154">
        <v>45.956000000000003</v>
      </c>
      <c r="L208" s="151"/>
      <c r="M208" s="155"/>
      <c r="T208" s="156"/>
      <c r="AT208" s="152" t="s">
        <v>170</v>
      </c>
      <c r="AU208" s="152" t="s">
        <v>97</v>
      </c>
      <c r="AV208" s="13" t="s">
        <v>166</v>
      </c>
      <c r="AW208" s="13" t="s">
        <v>40</v>
      </c>
      <c r="AX208" s="13" t="s">
        <v>95</v>
      </c>
      <c r="AY208" s="152" t="s">
        <v>158</v>
      </c>
    </row>
    <row r="209" spans="2:65" s="1" customFormat="1" ht="24.2" customHeight="1">
      <c r="B209" s="128"/>
      <c r="C209" s="129" t="s">
        <v>8</v>
      </c>
      <c r="D209" s="129" t="s">
        <v>161</v>
      </c>
      <c r="E209" s="130" t="s">
        <v>270</v>
      </c>
      <c r="F209" s="131" t="s">
        <v>271</v>
      </c>
      <c r="G209" s="132" t="s">
        <v>265</v>
      </c>
      <c r="H209" s="133">
        <v>144.26</v>
      </c>
      <c r="I209" s="134">
        <v>79.3</v>
      </c>
      <c r="J209" s="134">
        <f>ROUND(I209*H209,2)</f>
        <v>11439.82</v>
      </c>
      <c r="K209" s="131" t="s">
        <v>165</v>
      </c>
      <c r="L209" s="29"/>
      <c r="M209" s="135" t="s">
        <v>1</v>
      </c>
      <c r="N209" s="136" t="s">
        <v>52</v>
      </c>
      <c r="O209" s="137">
        <v>0.14599999999999999</v>
      </c>
      <c r="P209" s="137">
        <f>O209*H209</f>
        <v>21.061959999999999</v>
      </c>
      <c r="Q209" s="137">
        <v>0</v>
      </c>
      <c r="R209" s="137">
        <f>Q209*H209</f>
        <v>0</v>
      </c>
      <c r="S209" s="137">
        <v>1.7700000000000001E-3</v>
      </c>
      <c r="T209" s="138">
        <f>S209*H209</f>
        <v>0.25534020000000002</v>
      </c>
      <c r="AR209" s="139" t="s">
        <v>215</v>
      </c>
      <c r="AT209" s="139" t="s">
        <v>161</v>
      </c>
      <c r="AU209" s="139" t="s">
        <v>97</v>
      </c>
      <c r="AY209" s="16" t="s">
        <v>158</v>
      </c>
      <c r="BE209" s="140">
        <f>IF(N209="základní",J209,0)</f>
        <v>11439.82</v>
      </c>
      <c r="BF209" s="140">
        <f>IF(N209="snížená",J209,0)</f>
        <v>0</v>
      </c>
      <c r="BG209" s="140">
        <f>IF(N209="zákl. přenesená",J209,0)</f>
        <v>0</v>
      </c>
      <c r="BH209" s="140">
        <f>IF(N209="sníž. přenesená",J209,0)</f>
        <v>0</v>
      </c>
      <c r="BI209" s="140">
        <f>IF(N209="nulová",J209,0)</f>
        <v>0</v>
      </c>
      <c r="BJ209" s="16" t="s">
        <v>95</v>
      </c>
      <c r="BK209" s="140">
        <f>ROUND(I209*H209,2)</f>
        <v>11439.82</v>
      </c>
      <c r="BL209" s="16" t="s">
        <v>215</v>
      </c>
      <c r="BM209" s="139" t="s">
        <v>272</v>
      </c>
    </row>
    <row r="210" spans="2:65" s="1" customFormat="1">
      <c r="B210" s="29"/>
      <c r="D210" s="141" t="s">
        <v>168</v>
      </c>
      <c r="F210" s="142" t="s">
        <v>273</v>
      </c>
      <c r="L210" s="29"/>
      <c r="M210" s="143"/>
      <c r="T210" s="53"/>
      <c r="AT210" s="16" t="s">
        <v>168</v>
      </c>
      <c r="AU210" s="16" t="s">
        <v>97</v>
      </c>
    </row>
    <row r="211" spans="2:65" s="12" customFormat="1">
      <c r="B211" s="144"/>
      <c r="D211" s="145" t="s">
        <v>170</v>
      </c>
      <c r="E211" s="146" t="s">
        <v>1</v>
      </c>
      <c r="F211" s="147" t="s">
        <v>274</v>
      </c>
      <c r="H211" s="148">
        <v>144.26</v>
      </c>
      <c r="L211" s="144"/>
      <c r="M211" s="149"/>
      <c r="T211" s="150"/>
      <c r="AT211" s="146" t="s">
        <v>170</v>
      </c>
      <c r="AU211" s="146" t="s">
        <v>97</v>
      </c>
      <c r="AV211" s="12" t="s">
        <v>97</v>
      </c>
      <c r="AW211" s="12" t="s">
        <v>40</v>
      </c>
      <c r="AX211" s="12" t="s">
        <v>87</v>
      </c>
      <c r="AY211" s="146" t="s">
        <v>158</v>
      </c>
    </row>
    <row r="212" spans="2:65" s="13" customFormat="1">
      <c r="B212" s="151"/>
      <c r="D212" s="145" t="s">
        <v>170</v>
      </c>
      <c r="E212" s="152" t="s">
        <v>1</v>
      </c>
      <c r="F212" s="153" t="s">
        <v>174</v>
      </c>
      <c r="H212" s="154">
        <v>144.26</v>
      </c>
      <c r="L212" s="151"/>
      <c r="M212" s="155"/>
      <c r="T212" s="156"/>
      <c r="AT212" s="152" t="s">
        <v>170</v>
      </c>
      <c r="AU212" s="152" t="s">
        <v>97</v>
      </c>
      <c r="AV212" s="13" t="s">
        <v>166</v>
      </c>
      <c r="AW212" s="13" t="s">
        <v>40</v>
      </c>
      <c r="AX212" s="13" t="s">
        <v>95</v>
      </c>
      <c r="AY212" s="152" t="s">
        <v>158</v>
      </c>
    </row>
    <row r="213" spans="2:65" s="1" customFormat="1" ht="24.2" customHeight="1">
      <c r="B213" s="128"/>
      <c r="C213" s="129" t="s">
        <v>215</v>
      </c>
      <c r="D213" s="129" t="s">
        <v>161</v>
      </c>
      <c r="E213" s="130" t="s">
        <v>275</v>
      </c>
      <c r="F213" s="131" t="s">
        <v>276</v>
      </c>
      <c r="G213" s="132" t="s">
        <v>265</v>
      </c>
      <c r="H213" s="133">
        <v>144.26</v>
      </c>
      <c r="I213" s="134">
        <v>139</v>
      </c>
      <c r="J213" s="134">
        <f>ROUND(I213*H213,2)</f>
        <v>20052.14</v>
      </c>
      <c r="K213" s="131" t="s">
        <v>165</v>
      </c>
      <c r="L213" s="29"/>
      <c r="M213" s="135" t="s">
        <v>1</v>
      </c>
      <c r="N213" s="136" t="s">
        <v>52</v>
      </c>
      <c r="O213" s="137">
        <v>0.25600000000000001</v>
      </c>
      <c r="P213" s="137">
        <f>O213*H213</f>
        <v>36.93056</v>
      </c>
      <c r="Q213" s="137">
        <v>0</v>
      </c>
      <c r="R213" s="137">
        <f>Q213*H213</f>
        <v>0</v>
      </c>
      <c r="S213" s="137">
        <v>2.2300000000000002E-3</v>
      </c>
      <c r="T213" s="138">
        <f>S213*H213</f>
        <v>0.32169980000000004</v>
      </c>
      <c r="AR213" s="139" t="s">
        <v>215</v>
      </c>
      <c r="AT213" s="139" t="s">
        <v>161</v>
      </c>
      <c r="AU213" s="139" t="s">
        <v>97</v>
      </c>
      <c r="AY213" s="16" t="s">
        <v>158</v>
      </c>
      <c r="BE213" s="140">
        <f>IF(N213="základní",J213,0)</f>
        <v>20052.14</v>
      </c>
      <c r="BF213" s="140">
        <f>IF(N213="snížená",J213,0)</f>
        <v>0</v>
      </c>
      <c r="BG213" s="140">
        <f>IF(N213="zákl. přenesená",J213,0)</f>
        <v>0</v>
      </c>
      <c r="BH213" s="140">
        <f>IF(N213="sníž. přenesená",J213,0)</f>
        <v>0</v>
      </c>
      <c r="BI213" s="140">
        <f>IF(N213="nulová",J213,0)</f>
        <v>0</v>
      </c>
      <c r="BJ213" s="16" t="s">
        <v>95</v>
      </c>
      <c r="BK213" s="140">
        <f>ROUND(I213*H213,2)</f>
        <v>20052.14</v>
      </c>
      <c r="BL213" s="16" t="s">
        <v>215</v>
      </c>
      <c r="BM213" s="139" t="s">
        <v>277</v>
      </c>
    </row>
    <row r="214" spans="2:65" s="1" customFormat="1">
      <c r="B214" s="29"/>
      <c r="D214" s="141" t="s">
        <v>168</v>
      </c>
      <c r="F214" s="142" t="s">
        <v>278</v>
      </c>
      <c r="L214" s="29"/>
      <c r="M214" s="143"/>
      <c r="T214" s="53"/>
      <c r="AT214" s="16" t="s">
        <v>168</v>
      </c>
      <c r="AU214" s="16" t="s">
        <v>97</v>
      </c>
    </row>
    <row r="215" spans="2:65" s="12" customFormat="1">
      <c r="B215" s="144"/>
      <c r="D215" s="145" t="s">
        <v>170</v>
      </c>
      <c r="E215" s="146" t="s">
        <v>1</v>
      </c>
      <c r="F215" s="147" t="s">
        <v>274</v>
      </c>
      <c r="H215" s="148">
        <v>144.26</v>
      </c>
      <c r="L215" s="144"/>
      <c r="M215" s="149"/>
      <c r="T215" s="150"/>
      <c r="AT215" s="146" t="s">
        <v>170</v>
      </c>
      <c r="AU215" s="146" t="s">
        <v>97</v>
      </c>
      <c r="AV215" s="12" t="s">
        <v>97</v>
      </c>
      <c r="AW215" s="12" t="s">
        <v>40</v>
      </c>
      <c r="AX215" s="12" t="s">
        <v>87</v>
      </c>
      <c r="AY215" s="146" t="s">
        <v>158</v>
      </c>
    </row>
    <row r="216" spans="2:65" s="13" customFormat="1">
      <c r="B216" s="151"/>
      <c r="D216" s="145" t="s">
        <v>170</v>
      </c>
      <c r="E216" s="152" t="s">
        <v>1</v>
      </c>
      <c r="F216" s="153" t="s">
        <v>174</v>
      </c>
      <c r="H216" s="154">
        <v>144.26</v>
      </c>
      <c r="L216" s="151"/>
      <c r="M216" s="155"/>
      <c r="T216" s="156"/>
      <c r="AT216" s="152" t="s">
        <v>170</v>
      </c>
      <c r="AU216" s="152" t="s">
        <v>97</v>
      </c>
      <c r="AV216" s="13" t="s">
        <v>166</v>
      </c>
      <c r="AW216" s="13" t="s">
        <v>40</v>
      </c>
      <c r="AX216" s="13" t="s">
        <v>95</v>
      </c>
      <c r="AY216" s="152" t="s">
        <v>158</v>
      </c>
    </row>
    <row r="217" spans="2:65" s="1" customFormat="1" ht="24.2" customHeight="1">
      <c r="B217" s="128"/>
      <c r="C217" s="129" t="s">
        <v>279</v>
      </c>
      <c r="D217" s="129" t="s">
        <v>161</v>
      </c>
      <c r="E217" s="130" t="s">
        <v>280</v>
      </c>
      <c r="F217" s="131" t="s">
        <v>281</v>
      </c>
      <c r="G217" s="132" t="s">
        <v>265</v>
      </c>
      <c r="H217" s="133">
        <v>144.26</v>
      </c>
      <c r="I217" s="134">
        <v>196</v>
      </c>
      <c r="J217" s="134">
        <f>ROUND(I217*H217,2)</f>
        <v>28274.959999999999</v>
      </c>
      <c r="K217" s="131" t="s">
        <v>165</v>
      </c>
      <c r="L217" s="29"/>
      <c r="M217" s="135" t="s">
        <v>1</v>
      </c>
      <c r="N217" s="136" t="s">
        <v>52</v>
      </c>
      <c r="O217" s="137">
        <v>0.36</v>
      </c>
      <c r="P217" s="137">
        <f>O217*H217</f>
        <v>51.933599999999991</v>
      </c>
      <c r="Q217" s="137">
        <v>0</v>
      </c>
      <c r="R217" s="137">
        <f>Q217*H217</f>
        <v>0</v>
      </c>
      <c r="S217" s="137">
        <v>1.069E-2</v>
      </c>
      <c r="T217" s="138">
        <f>S217*H217</f>
        <v>1.5421393999999999</v>
      </c>
      <c r="AR217" s="139" t="s">
        <v>215</v>
      </c>
      <c r="AT217" s="139" t="s">
        <v>161</v>
      </c>
      <c r="AU217" s="139" t="s">
        <v>97</v>
      </c>
      <c r="AY217" s="16" t="s">
        <v>158</v>
      </c>
      <c r="BE217" s="140">
        <f>IF(N217="základní",J217,0)</f>
        <v>28274.959999999999</v>
      </c>
      <c r="BF217" s="140">
        <f>IF(N217="snížená",J217,0)</f>
        <v>0</v>
      </c>
      <c r="BG217" s="140">
        <f>IF(N217="zákl. přenesená",J217,0)</f>
        <v>0</v>
      </c>
      <c r="BH217" s="140">
        <f>IF(N217="sníž. přenesená",J217,0)</f>
        <v>0</v>
      </c>
      <c r="BI217" s="140">
        <f>IF(N217="nulová",J217,0)</f>
        <v>0</v>
      </c>
      <c r="BJ217" s="16" t="s">
        <v>95</v>
      </c>
      <c r="BK217" s="140">
        <f>ROUND(I217*H217,2)</f>
        <v>28274.959999999999</v>
      </c>
      <c r="BL217" s="16" t="s">
        <v>215</v>
      </c>
      <c r="BM217" s="139" t="s">
        <v>282</v>
      </c>
    </row>
    <row r="218" spans="2:65" s="1" customFormat="1">
      <c r="B218" s="29"/>
      <c r="D218" s="141" t="s">
        <v>168</v>
      </c>
      <c r="F218" s="142" t="s">
        <v>283</v>
      </c>
      <c r="L218" s="29"/>
      <c r="M218" s="143"/>
      <c r="T218" s="53"/>
      <c r="AT218" s="16" t="s">
        <v>168</v>
      </c>
      <c r="AU218" s="16" t="s">
        <v>97</v>
      </c>
    </row>
    <row r="219" spans="2:65" s="12" customFormat="1">
      <c r="B219" s="144"/>
      <c r="D219" s="145" t="s">
        <v>170</v>
      </c>
      <c r="E219" s="146" t="s">
        <v>1</v>
      </c>
      <c r="F219" s="147" t="s">
        <v>274</v>
      </c>
      <c r="H219" s="148">
        <v>144.26</v>
      </c>
      <c r="L219" s="144"/>
      <c r="M219" s="149"/>
      <c r="T219" s="150"/>
      <c r="AT219" s="146" t="s">
        <v>170</v>
      </c>
      <c r="AU219" s="146" t="s">
        <v>97</v>
      </c>
      <c r="AV219" s="12" t="s">
        <v>97</v>
      </c>
      <c r="AW219" s="12" t="s">
        <v>40</v>
      </c>
      <c r="AX219" s="12" t="s">
        <v>87</v>
      </c>
      <c r="AY219" s="146" t="s">
        <v>158</v>
      </c>
    </row>
    <row r="220" spans="2:65" s="13" customFormat="1">
      <c r="B220" s="151"/>
      <c r="D220" s="145" t="s">
        <v>170</v>
      </c>
      <c r="E220" s="152" t="s">
        <v>1</v>
      </c>
      <c r="F220" s="153" t="s">
        <v>174</v>
      </c>
      <c r="H220" s="154">
        <v>144.26</v>
      </c>
      <c r="L220" s="151"/>
      <c r="M220" s="155"/>
      <c r="T220" s="156"/>
      <c r="AT220" s="152" t="s">
        <v>170</v>
      </c>
      <c r="AU220" s="152" t="s">
        <v>97</v>
      </c>
      <c r="AV220" s="13" t="s">
        <v>166</v>
      </c>
      <c r="AW220" s="13" t="s">
        <v>40</v>
      </c>
      <c r="AX220" s="13" t="s">
        <v>95</v>
      </c>
      <c r="AY220" s="152" t="s">
        <v>158</v>
      </c>
    </row>
    <row r="221" spans="2:65" s="1" customFormat="1" ht="16.5" customHeight="1">
      <c r="B221" s="128"/>
      <c r="C221" s="129" t="s">
        <v>284</v>
      </c>
      <c r="D221" s="129" t="s">
        <v>161</v>
      </c>
      <c r="E221" s="130" t="s">
        <v>285</v>
      </c>
      <c r="F221" s="131" t="s">
        <v>286</v>
      </c>
      <c r="G221" s="132" t="s">
        <v>265</v>
      </c>
      <c r="H221" s="133">
        <v>41.3</v>
      </c>
      <c r="I221" s="134">
        <v>79.900000000000006</v>
      </c>
      <c r="J221" s="134">
        <f>ROUND(I221*H221,2)</f>
        <v>3299.87</v>
      </c>
      <c r="K221" s="131" t="s">
        <v>165</v>
      </c>
      <c r="L221" s="29"/>
      <c r="M221" s="135" t="s">
        <v>1</v>
      </c>
      <c r="N221" s="136" t="s">
        <v>52</v>
      </c>
      <c r="O221" s="137">
        <v>0.14699999999999999</v>
      </c>
      <c r="P221" s="137">
        <f>O221*H221</f>
        <v>6.0710999999999995</v>
      </c>
      <c r="Q221" s="137">
        <v>0</v>
      </c>
      <c r="R221" s="137">
        <f>Q221*H221</f>
        <v>0</v>
      </c>
      <c r="S221" s="137">
        <v>3.9399999999999999E-3</v>
      </c>
      <c r="T221" s="138">
        <f>S221*H221</f>
        <v>0.16272199999999998</v>
      </c>
      <c r="AR221" s="139" t="s">
        <v>215</v>
      </c>
      <c r="AT221" s="139" t="s">
        <v>161</v>
      </c>
      <c r="AU221" s="139" t="s">
        <v>97</v>
      </c>
      <c r="AY221" s="16" t="s">
        <v>158</v>
      </c>
      <c r="BE221" s="140">
        <f>IF(N221="základní",J221,0)</f>
        <v>3299.87</v>
      </c>
      <c r="BF221" s="140">
        <f>IF(N221="snížená",J221,0)</f>
        <v>0</v>
      </c>
      <c r="BG221" s="140">
        <f>IF(N221="zákl. přenesená",J221,0)</f>
        <v>0</v>
      </c>
      <c r="BH221" s="140">
        <f>IF(N221="sníž. přenesená",J221,0)</f>
        <v>0</v>
      </c>
      <c r="BI221" s="140">
        <f>IF(N221="nulová",J221,0)</f>
        <v>0</v>
      </c>
      <c r="BJ221" s="16" t="s">
        <v>95</v>
      </c>
      <c r="BK221" s="140">
        <f>ROUND(I221*H221,2)</f>
        <v>3299.87</v>
      </c>
      <c r="BL221" s="16" t="s">
        <v>215</v>
      </c>
      <c r="BM221" s="139" t="s">
        <v>287</v>
      </c>
    </row>
    <row r="222" spans="2:65" s="1" customFormat="1">
      <c r="B222" s="29"/>
      <c r="D222" s="141" t="s">
        <v>168</v>
      </c>
      <c r="F222" s="142" t="s">
        <v>288</v>
      </c>
      <c r="L222" s="29"/>
      <c r="M222" s="143"/>
      <c r="T222" s="53"/>
      <c r="AT222" s="16" t="s">
        <v>168</v>
      </c>
      <c r="AU222" s="16" t="s">
        <v>97</v>
      </c>
    </row>
    <row r="223" spans="2:65" s="12" customFormat="1">
      <c r="B223" s="144"/>
      <c r="D223" s="145" t="s">
        <v>170</v>
      </c>
      <c r="E223" s="146" t="s">
        <v>1</v>
      </c>
      <c r="F223" s="147" t="s">
        <v>289</v>
      </c>
      <c r="H223" s="148">
        <v>41.3</v>
      </c>
      <c r="L223" s="144"/>
      <c r="M223" s="149"/>
      <c r="T223" s="150"/>
      <c r="AT223" s="146" t="s">
        <v>170</v>
      </c>
      <c r="AU223" s="146" t="s">
        <v>97</v>
      </c>
      <c r="AV223" s="12" t="s">
        <v>97</v>
      </c>
      <c r="AW223" s="12" t="s">
        <v>40</v>
      </c>
      <c r="AX223" s="12" t="s">
        <v>87</v>
      </c>
      <c r="AY223" s="146" t="s">
        <v>158</v>
      </c>
    </row>
    <row r="224" spans="2:65" s="13" customFormat="1">
      <c r="B224" s="151"/>
      <c r="D224" s="145" t="s">
        <v>170</v>
      </c>
      <c r="E224" s="152" t="s">
        <v>1</v>
      </c>
      <c r="F224" s="153" t="s">
        <v>174</v>
      </c>
      <c r="H224" s="154">
        <v>41.3</v>
      </c>
      <c r="L224" s="151"/>
      <c r="M224" s="155"/>
      <c r="T224" s="156"/>
      <c r="AT224" s="152" t="s">
        <v>170</v>
      </c>
      <c r="AU224" s="152" t="s">
        <v>97</v>
      </c>
      <c r="AV224" s="13" t="s">
        <v>166</v>
      </c>
      <c r="AW224" s="13" t="s">
        <v>40</v>
      </c>
      <c r="AX224" s="13" t="s">
        <v>95</v>
      </c>
      <c r="AY224" s="152" t="s">
        <v>158</v>
      </c>
    </row>
    <row r="225" spans="2:65" s="11" customFormat="1" ht="22.9" customHeight="1">
      <c r="B225" s="117"/>
      <c r="D225" s="118" t="s">
        <v>86</v>
      </c>
      <c r="E225" s="126" t="s">
        <v>290</v>
      </c>
      <c r="F225" s="126" t="s">
        <v>291</v>
      </c>
      <c r="J225" s="127">
        <f>BK225</f>
        <v>235467.15999999997</v>
      </c>
      <c r="L225" s="117"/>
      <c r="M225" s="121"/>
      <c r="P225" s="122">
        <f>SUM(P226:P323)</f>
        <v>367.43854400000009</v>
      </c>
      <c r="R225" s="122">
        <f>SUM(R226:R323)</f>
        <v>0</v>
      </c>
      <c r="T225" s="123">
        <f>SUM(T226:T323)</f>
        <v>50.207803680000005</v>
      </c>
      <c r="AR225" s="118" t="s">
        <v>97</v>
      </c>
      <c r="AT225" s="124" t="s">
        <v>86</v>
      </c>
      <c r="AU225" s="124" t="s">
        <v>95</v>
      </c>
      <c r="AY225" s="118" t="s">
        <v>158</v>
      </c>
      <c r="BK225" s="125">
        <f>SUM(BK226:BK323)</f>
        <v>235467.15999999997</v>
      </c>
    </row>
    <row r="226" spans="2:65" s="1" customFormat="1" ht="24.2" customHeight="1">
      <c r="B226" s="128"/>
      <c r="C226" s="129" t="s">
        <v>292</v>
      </c>
      <c r="D226" s="129" t="s">
        <v>161</v>
      </c>
      <c r="E226" s="130" t="s">
        <v>293</v>
      </c>
      <c r="F226" s="131" t="s">
        <v>294</v>
      </c>
      <c r="G226" s="132" t="s">
        <v>164</v>
      </c>
      <c r="H226" s="133">
        <v>1073.4880000000001</v>
      </c>
      <c r="I226" s="134">
        <v>149</v>
      </c>
      <c r="J226" s="134">
        <f>ROUND(I226*H226,2)</f>
        <v>159949.71</v>
      </c>
      <c r="K226" s="131" t="s">
        <v>165</v>
      </c>
      <c r="L226" s="29"/>
      <c r="M226" s="135" t="s">
        <v>1</v>
      </c>
      <c r="N226" s="136" t="s">
        <v>52</v>
      </c>
      <c r="O226" s="137">
        <v>0.248</v>
      </c>
      <c r="P226" s="137">
        <f>O226*H226</f>
        <v>266.22502400000002</v>
      </c>
      <c r="Q226" s="137">
        <v>0</v>
      </c>
      <c r="R226" s="137">
        <f>Q226*H226</f>
        <v>0</v>
      </c>
      <c r="S226" s="137">
        <v>4.5080000000000002E-2</v>
      </c>
      <c r="T226" s="138">
        <f>S226*H226</f>
        <v>48.392839040000005</v>
      </c>
      <c r="AR226" s="139" t="s">
        <v>215</v>
      </c>
      <c r="AT226" s="139" t="s">
        <v>161</v>
      </c>
      <c r="AU226" s="139" t="s">
        <v>97</v>
      </c>
      <c r="AY226" s="16" t="s">
        <v>158</v>
      </c>
      <c r="BE226" s="140">
        <f>IF(N226="základní",J226,0)</f>
        <v>159949.71</v>
      </c>
      <c r="BF226" s="140">
        <f>IF(N226="snížená",J226,0)</f>
        <v>0</v>
      </c>
      <c r="BG226" s="140">
        <f>IF(N226="zákl. přenesená",J226,0)</f>
        <v>0</v>
      </c>
      <c r="BH226" s="140">
        <f>IF(N226="sníž. přenesená",J226,0)</f>
        <v>0</v>
      </c>
      <c r="BI226" s="140">
        <f>IF(N226="nulová",J226,0)</f>
        <v>0</v>
      </c>
      <c r="BJ226" s="16" t="s">
        <v>95</v>
      </c>
      <c r="BK226" s="140">
        <f>ROUND(I226*H226,2)</f>
        <v>159949.71</v>
      </c>
      <c r="BL226" s="16" t="s">
        <v>215</v>
      </c>
      <c r="BM226" s="139" t="s">
        <v>295</v>
      </c>
    </row>
    <row r="227" spans="2:65" s="1" customFormat="1">
      <c r="B227" s="29"/>
      <c r="D227" s="141" t="s">
        <v>168</v>
      </c>
      <c r="F227" s="142" t="s">
        <v>296</v>
      </c>
      <c r="L227" s="29"/>
      <c r="M227" s="143"/>
      <c r="T227" s="53"/>
      <c r="AT227" s="16" t="s">
        <v>168</v>
      </c>
      <c r="AU227" s="16" t="s">
        <v>97</v>
      </c>
    </row>
    <row r="228" spans="2:65" s="14" customFormat="1">
      <c r="B228" s="157"/>
      <c r="D228" s="145" t="s">
        <v>170</v>
      </c>
      <c r="E228" s="158" t="s">
        <v>1</v>
      </c>
      <c r="F228" s="159" t="s">
        <v>237</v>
      </c>
      <c r="H228" s="158" t="s">
        <v>1</v>
      </c>
      <c r="L228" s="157"/>
      <c r="M228" s="160"/>
      <c r="T228" s="161"/>
      <c r="AT228" s="158" t="s">
        <v>170</v>
      </c>
      <c r="AU228" s="158" t="s">
        <v>97</v>
      </c>
      <c r="AV228" s="14" t="s">
        <v>95</v>
      </c>
      <c r="AW228" s="14" t="s">
        <v>40</v>
      </c>
      <c r="AX228" s="14" t="s">
        <v>87</v>
      </c>
      <c r="AY228" s="158" t="s">
        <v>158</v>
      </c>
    </row>
    <row r="229" spans="2:65" s="12" customFormat="1">
      <c r="B229" s="144"/>
      <c r="D229" s="145" t="s">
        <v>170</v>
      </c>
      <c r="E229" s="146" t="s">
        <v>1</v>
      </c>
      <c r="F229" s="147" t="s">
        <v>238</v>
      </c>
      <c r="H229" s="148">
        <v>35.704000000000001</v>
      </c>
      <c r="L229" s="144"/>
      <c r="M229" s="149"/>
      <c r="T229" s="150"/>
      <c r="AT229" s="146" t="s">
        <v>170</v>
      </c>
      <c r="AU229" s="146" t="s">
        <v>97</v>
      </c>
      <c r="AV229" s="12" t="s">
        <v>97</v>
      </c>
      <c r="AW229" s="12" t="s">
        <v>40</v>
      </c>
      <c r="AX229" s="12" t="s">
        <v>87</v>
      </c>
      <c r="AY229" s="146" t="s">
        <v>158</v>
      </c>
    </row>
    <row r="230" spans="2:65" s="12" customFormat="1">
      <c r="B230" s="144"/>
      <c r="D230" s="145" t="s">
        <v>170</v>
      </c>
      <c r="E230" s="146" t="s">
        <v>1</v>
      </c>
      <c r="F230" s="147" t="s">
        <v>238</v>
      </c>
      <c r="H230" s="148">
        <v>35.704000000000001</v>
      </c>
      <c r="L230" s="144"/>
      <c r="M230" s="149"/>
      <c r="T230" s="150"/>
      <c r="AT230" s="146" t="s">
        <v>170</v>
      </c>
      <c r="AU230" s="146" t="s">
        <v>97</v>
      </c>
      <c r="AV230" s="12" t="s">
        <v>97</v>
      </c>
      <c r="AW230" s="12" t="s">
        <v>40</v>
      </c>
      <c r="AX230" s="12" t="s">
        <v>87</v>
      </c>
      <c r="AY230" s="146" t="s">
        <v>158</v>
      </c>
    </row>
    <row r="231" spans="2:65" s="12" customFormat="1">
      <c r="B231" s="144"/>
      <c r="D231" s="145" t="s">
        <v>170</v>
      </c>
      <c r="E231" s="146" t="s">
        <v>1</v>
      </c>
      <c r="F231" s="147" t="s">
        <v>238</v>
      </c>
      <c r="H231" s="148">
        <v>35.704000000000001</v>
      </c>
      <c r="L231" s="144"/>
      <c r="M231" s="149"/>
      <c r="T231" s="150"/>
      <c r="AT231" s="146" t="s">
        <v>170</v>
      </c>
      <c r="AU231" s="146" t="s">
        <v>97</v>
      </c>
      <c r="AV231" s="12" t="s">
        <v>97</v>
      </c>
      <c r="AW231" s="12" t="s">
        <v>40</v>
      </c>
      <c r="AX231" s="12" t="s">
        <v>87</v>
      </c>
      <c r="AY231" s="146" t="s">
        <v>158</v>
      </c>
    </row>
    <row r="232" spans="2:65" s="12" customFormat="1">
      <c r="B232" s="144"/>
      <c r="D232" s="145" t="s">
        <v>170</v>
      </c>
      <c r="E232" s="146" t="s">
        <v>1</v>
      </c>
      <c r="F232" s="147" t="s">
        <v>238</v>
      </c>
      <c r="H232" s="148">
        <v>35.704000000000001</v>
      </c>
      <c r="L232" s="144"/>
      <c r="M232" s="149"/>
      <c r="T232" s="150"/>
      <c r="AT232" s="146" t="s">
        <v>170</v>
      </c>
      <c r="AU232" s="146" t="s">
        <v>97</v>
      </c>
      <c r="AV232" s="12" t="s">
        <v>97</v>
      </c>
      <c r="AW232" s="12" t="s">
        <v>40</v>
      </c>
      <c r="AX232" s="12" t="s">
        <v>87</v>
      </c>
      <c r="AY232" s="146" t="s">
        <v>158</v>
      </c>
    </row>
    <row r="233" spans="2:65" s="14" customFormat="1">
      <c r="B233" s="157"/>
      <c r="D233" s="145" t="s">
        <v>170</v>
      </c>
      <c r="E233" s="158" t="s">
        <v>1</v>
      </c>
      <c r="F233" s="159" t="s">
        <v>239</v>
      </c>
      <c r="H233" s="158" t="s">
        <v>1</v>
      </c>
      <c r="L233" s="157"/>
      <c r="M233" s="160"/>
      <c r="T233" s="161"/>
      <c r="AT233" s="158" t="s">
        <v>170</v>
      </c>
      <c r="AU233" s="158" t="s">
        <v>97</v>
      </c>
      <c r="AV233" s="14" t="s">
        <v>95</v>
      </c>
      <c r="AW233" s="14" t="s">
        <v>40</v>
      </c>
      <c r="AX233" s="14" t="s">
        <v>87</v>
      </c>
      <c r="AY233" s="158" t="s">
        <v>158</v>
      </c>
    </row>
    <row r="234" spans="2:65" s="12" customFormat="1">
      <c r="B234" s="144"/>
      <c r="D234" s="145" t="s">
        <v>170</v>
      </c>
      <c r="E234" s="146" t="s">
        <v>1</v>
      </c>
      <c r="F234" s="147" t="s">
        <v>240</v>
      </c>
      <c r="H234" s="148">
        <v>13.396000000000001</v>
      </c>
      <c r="L234" s="144"/>
      <c r="M234" s="149"/>
      <c r="T234" s="150"/>
      <c r="AT234" s="146" t="s">
        <v>170</v>
      </c>
      <c r="AU234" s="146" t="s">
        <v>97</v>
      </c>
      <c r="AV234" s="12" t="s">
        <v>97</v>
      </c>
      <c r="AW234" s="12" t="s">
        <v>40</v>
      </c>
      <c r="AX234" s="12" t="s">
        <v>87</v>
      </c>
      <c r="AY234" s="146" t="s">
        <v>158</v>
      </c>
    </row>
    <row r="235" spans="2:65" s="12" customFormat="1">
      <c r="B235" s="144"/>
      <c r="D235" s="145" t="s">
        <v>170</v>
      </c>
      <c r="E235" s="146" t="s">
        <v>1</v>
      </c>
      <c r="F235" s="147" t="s">
        <v>240</v>
      </c>
      <c r="H235" s="148">
        <v>13.396000000000001</v>
      </c>
      <c r="L235" s="144"/>
      <c r="M235" s="149"/>
      <c r="T235" s="150"/>
      <c r="AT235" s="146" t="s">
        <v>170</v>
      </c>
      <c r="AU235" s="146" t="s">
        <v>97</v>
      </c>
      <c r="AV235" s="12" t="s">
        <v>97</v>
      </c>
      <c r="AW235" s="12" t="s">
        <v>40</v>
      </c>
      <c r="AX235" s="12" t="s">
        <v>87</v>
      </c>
      <c r="AY235" s="146" t="s">
        <v>158</v>
      </c>
    </row>
    <row r="236" spans="2:65" s="14" customFormat="1">
      <c r="B236" s="157"/>
      <c r="D236" s="145" t="s">
        <v>170</v>
      </c>
      <c r="E236" s="158" t="s">
        <v>1</v>
      </c>
      <c r="F236" s="159" t="s">
        <v>237</v>
      </c>
      <c r="H236" s="158" t="s">
        <v>1</v>
      </c>
      <c r="L236" s="157"/>
      <c r="M236" s="160"/>
      <c r="T236" s="161"/>
      <c r="AT236" s="158" t="s">
        <v>170</v>
      </c>
      <c r="AU236" s="158" t="s">
        <v>97</v>
      </c>
      <c r="AV236" s="14" t="s">
        <v>95</v>
      </c>
      <c r="AW236" s="14" t="s">
        <v>40</v>
      </c>
      <c r="AX236" s="14" t="s">
        <v>87</v>
      </c>
      <c r="AY236" s="158" t="s">
        <v>158</v>
      </c>
    </row>
    <row r="237" spans="2:65" s="12" customFormat="1">
      <c r="B237" s="144"/>
      <c r="D237" s="145" t="s">
        <v>170</v>
      </c>
      <c r="E237" s="146" t="s">
        <v>1</v>
      </c>
      <c r="F237" s="147" t="s">
        <v>238</v>
      </c>
      <c r="H237" s="148">
        <v>35.704000000000001</v>
      </c>
      <c r="L237" s="144"/>
      <c r="M237" s="149"/>
      <c r="T237" s="150"/>
      <c r="AT237" s="146" t="s">
        <v>170</v>
      </c>
      <c r="AU237" s="146" t="s">
        <v>97</v>
      </c>
      <c r="AV237" s="12" t="s">
        <v>97</v>
      </c>
      <c r="AW237" s="12" t="s">
        <v>40</v>
      </c>
      <c r="AX237" s="12" t="s">
        <v>87</v>
      </c>
      <c r="AY237" s="146" t="s">
        <v>158</v>
      </c>
    </row>
    <row r="238" spans="2:65" s="12" customFormat="1">
      <c r="B238" s="144"/>
      <c r="D238" s="145" t="s">
        <v>170</v>
      </c>
      <c r="E238" s="146" t="s">
        <v>1</v>
      </c>
      <c r="F238" s="147" t="s">
        <v>238</v>
      </c>
      <c r="H238" s="148">
        <v>35.704000000000001</v>
      </c>
      <c r="L238" s="144"/>
      <c r="M238" s="149"/>
      <c r="T238" s="150"/>
      <c r="AT238" s="146" t="s">
        <v>170</v>
      </c>
      <c r="AU238" s="146" t="s">
        <v>97</v>
      </c>
      <c r="AV238" s="12" t="s">
        <v>97</v>
      </c>
      <c r="AW238" s="12" t="s">
        <v>40</v>
      </c>
      <c r="AX238" s="12" t="s">
        <v>87</v>
      </c>
      <c r="AY238" s="146" t="s">
        <v>158</v>
      </c>
    </row>
    <row r="239" spans="2:65" s="14" customFormat="1">
      <c r="B239" s="157"/>
      <c r="D239" s="145" t="s">
        <v>170</v>
      </c>
      <c r="E239" s="158" t="s">
        <v>1</v>
      </c>
      <c r="F239" s="159" t="s">
        <v>241</v>
      </c>
      <c r="H239" s="158" t="s">
        <v>1</v>
      </c>
      <c r="L239" s="157"/>
      <c r="M239" s="160"/>
      <c r="T239" s="161"/>
      <c r="AT239" s="158" t="s">
        <v>170</v>
      </c>
      <c r="AU239" s="158" t="s">
        <v>97</v>
      </c>
      <c r="AV239" s="14" t="s">
        <v>95</v>
      </c>
      <c r="AW239" s="14" t="s">
        <v>40</v>
      </c>
      <c r="AX239" s="14" t="s">
        <v>87</v>
      </c>
      <c r="AY239" s="158" t="s">
        <v>158</v>
      </c>
    </row>
    <row r="240" spans="2:65" s="12" customFormat="1">
      <c r="B240" s="144"/>
      <c r="D240" s="145" t="s">
        <v>170</v>
      </c>
      <c r="E240" s="146" t="s">
        <v>1</v>
      </c>
      <c r="F240" s="147" t="s">
        <v>238</v>
      </c>
      <c r="H240" s="148">
        <v>35.704000000000001</v>
      </c>
      <c r="L240" s="144"/>
      <c r="M240" s="149"/>
      <c r="T240" s="150"/>
      <c r="AT240" s="146" t="s">
        <v>170</v>
      </c>
      <c r="AU240" s="146" t="s">
        <v>97</v>
      </c>
      <c r="AV240" s="12" t="s">
        <v>97</v>
      </c>
      <c r="AW240" s="12" t="s">
        <v>40</v>
      </c>
      <c r="AX240" s="12" t="s">
        <v>87</v>
      </c>
      <c r="AY240" s="146" t="s">
        <v>158</v>
      </c>
    </row>
    <row r="241" spans="2:65" s="12" customFormat="1">
      <c r="B241" s="144"/>
      <c r="D241" s="145" t="s">
        <v>170</v>
      </c>
      <c r="E241" s="146" t="s">
        <v>1</v>
      </c>
      <c r="F241" s="147" t="s">
        <v>238</v>
      </c>
      <c r="H241" s="148">
        <v>35.704000000000001</v>
      </c>
      <c r="L241" s="144"/>
      <c r="M241" s="149"/>
      <c r="T241" s="150"/>
      <c r="AT241" s="146" t="s">
        <v>170</v>
      </c>
      <c r="AU241" s="146" t="s">
        <v>97</v>
      </c>
      <c r="AV241" s="12" t="s">
        <v>97</v>
      </c>
      <c r="AW241" s="12" t="s">
        <v>40</v>
      </c>
      <c r="AX241" s="12" t="s">
        <v>87</v>
      </c>
      <c r="AY241" s="146" t="s">
        <v>158</v>
      </c>
    </row>
    <row r="242" spans="2:65" s="12" customFormat="1">
      <c r="B242" s="144"/>
      <c r="D242" s="145" t="s">
        <v>170</v>
      </c>
      <c r="E242" s="146" t="s">
        <v>1</v>
      </c>
      <c r="F242" s="147" t="s">
        <v>238</v>
      </c>
      <c r="H242" s="148">
        <v>35.704000000000001</v>
      </c>
      <c r="L242" s="144"/>
      <c r="M242" s="149"/>
      <c r="T242" s="150"/>
      <c r="AT242" s="146" t="s">
        <v>170</v>
      </c>
      <c r="AU242" s="146" t="s">
        <v>97</v>
      </c>
      <c r="AV242" s="12" t="s">
        <v>97</v>
      </c>
      <c r="AW242" s="12" t="s">
        <v>40</v>
      </c>
      <c r="AX242" s="12" t="s">
        <v>87</v>
      </c>
      <c r="AY242" s="146" t="s">
        <v>158</v>
      </c>
    </row>
    <row r="243" spans="2:65" s="12" customFormat="1">
      <c r="B243" s="144"/>
      <c r="D243" s="145" t="s">
        <v>170</v>
      </c>
      <c r="E243" s="146" t="s">
        <v>1</v>
      </c>
      <c r="F243" s="147" t="s">
        <v>238</v>
      </c>
      <c r="H243" s="148">
        <v>35.704000000000001</v>
      </c>
      <c r="L243" s="144"/>
      <c r="M243" s="149"/>
      <c r="T243" s="150"/>
      <c r="AT243" s="146" t="s">
        <v>170</v>
      </c>
      <c r="AU243" s="146" t="s">
        <v>97</v>
      </c>
      <c r="AV243" s="12" t="s">
        <v>97</v>
      </c>
      <c r="AW243" s="12" t="s">
        <v>40</v>
      </c>
      <c r="AX243" s="12" t="s">
        <v>87</v>
      </c>
      <c r="AY243" s="146" t="s">
        <v>158</v>
      </c>
    </row>
    <row r="244" spans="2:65" s="12" customFormat="1">
      <c r="B244" s="144"/>
      <c r="D244" s="145" t="s">
        <v>170</v>
      </c>
      <c r="E244" s="146" t="s">
        <v>1</v>
      </c>
      <c r="F244" s="147" t="s">
        <v>238</v>
      </c>
      <c r="H244" s="148">
        <v>35.704000000000001</v>
      </c>
      <c r="L244" s="144"/>
      <c r="M244" s="149"/>
      <c r="T244" s="150"/>
      <c r="AT244" s="146" t="s">
        <v>170</v>
      </c>
      <c r="AU244" s="146" t="s">
        <v>97</v>
      </c>
      <c r="AV244" s="12" t="s">
        <v>97</v>
      </c>
      <c r="AW244" s="12" t="s">
        <v>40</v>
      </c>
      <c r="AX244" s="12" t="s">
        <v>87</v>
      </c>
      <c r="AY244" s="146" t="s">
        <v>158</v>
      </c>
    </row>
    <row r="245" spans="2:65" s="12" customFormat="1">
      <c r="B245" s="144"/>
      <c r="D245" s="145" t="s">
        <v>170</v>
      </c>
      <c r="E245" s="146" t="s">
        <v>1</v>
      </c>
      <c r="F245" s="147" t="s">
        <v>238</v>
      </c>
      <c r="H245" s="148">
        <v>35.704000000000001</v>
      </c>
      <c r="L245" s="144"/>
      <c r="M245" s="149"/>
      <c r="T245" s="150"/>
      <c r="AT245" s="146" t="s">
        <v>170</v>
      </c>
      <c r="AU245" s="146" t="s">
        <v>97</v>
      </c>
      <c r="AV245" s="12" t="s">
        <v>97</v>
      </c>
      <c r="AW245" s="12" t="s">
        <v>40</v>
      </c>
      <c r="AX245" s="12" t="s">
        <v>87</v>
      </c>
      <c r="AY245" s="146" t="s">
        <v>158</v>
      </c>
    </row>
    <row r="246" spans="2:65" s="12" customFormat="1">
      <c r="B246" s="144"/>
      <c r="D246" s="145" t="s">
        <v>170</v>
      </c>
      <c r="E246" s="146" t="s">
        <v>1</v>
      </c>
      <c r="F246" s="147" t="s">
        <v>238</v>
      </c>
      <c r="H246" s="148">
        <v>35.704000000000001</v>
      </c>
      <c r="L246" s="144"/>
      <c r="M246" s="149"/>
      <c r="T246" s="150"/>
      <c r="AT246" s="146" t="s">
        <v>170</v>
      </c>
      <c r="AU246" s="146" t="s">
        <v>97</v>
      </c>
      <c r="AV246" s="12" t="s">
        <v>97</v>
      </c>
      <c r="AW246" s="12" t="s">
        <v>40</v>
      </c>
      <c r="AX246" s="12" t="s">
        <v>87</v>
      </c>
      <c r="AY246" s="146" t="s">
        <v>158</v>
      </c>
    </row>
    <row r="247" spans="2:65" s="12" customFormat="1">
      <c r="B247" s="144"/>
      <c r="D247" s="145" t="s">
        <v>170</v>
      </c>
      <c r="E247" s="146" t="s">
        <v>1</v>
      </c>
      <c r="F247" s="147" t="s">
        <v>238</v>
      </c>
      <c r="H247" s="148">
        <v>35.704000000000001</v>
      </c>
      <c r="L247" s="144"/>
      <c r="M247" s="149"/>
      <c r="T247" s="150"/>
      <c r="AT247" s="146" t="s">
        <v>170</v>
      </c>
      <c r="AU247" s="146" t="s">
        <v>97</v>
      </c>
      <c r="AV247" s="12" t="s">
        <v>97</v>
      </c>
      <c r="AW247" s="12" t="s">
        <v>40</v>
      </c>
      <c r="AX247" s="12" t="s">
        <v>87</v>
      </c>
      <c r="AY247" s="146" t="s">
        <v>158</v>
      </c>
    </row>
    <row r="248" spans="2:65" s="12" customFormat="1">
      <c r="B248" s="144"/>
      <c r="D248" s="145" t="s">
        <v>170</v>
      </c>
      <c r="E248" s="146" t="s">
        <v>1</v>
      </c>
      <c r="F248" s="147" t="s">
        <v>242</v>
      </c>
      <c r="H248" s="148">
        <v>246.12</v>
      </c>
      <c r="L248" s="144"/>
      <c r="M248" s="149"/>
      <c r="T248" s="150"/>
      <c r="AT248" s="146" t="s">
        <v>170</v>
      </c>
      <c r="AU248" s="146" t="s">
        <v>97</v>
      </c>
      <c r="AV248" s="12" t="s">
        <v>97</v>
      </c>
      <c r="AW248" s="12" t="s">
        <v>40</v>
      </c>
      <c r="AX248" s="12" t="s">
        <v>87</v>
      </c>
      <c r="AY248" s="146" t="s">
        <v>158</v>
      </c>
    </row>
    <row r="249" spans="2:65" s="12" customFormat="1">
      <c r="B249" s="144"/>
      <c r="D249" s="145" t="s">
        <v>170</v>
      </c>
      <c r="E249" s="146" t="s">
        <v>1</v>
      </c>
      <c r="F249" s="147" t="s">
        <v>243</v>
      </c>
      <c r="H249" s="148">
        <v>179.76</v>
      </c>
      <c r="L249" s="144"/>
      <c r="M249" s="149"/>
      <c r="T249" s="150"/>
      <c r="AT249" s="146" t="s">
        <v>170</v>
      </c>
      <c r="AU249" s="146" t="s">
        <v>97</v>
      </c>
      <c r="AV249" s="12" t="s">
        <v>97</v>
      </c>
      <c r="AW249" s="12" t="s">
        <v>40</v>
      </c>
      <c r="AX249" s="12" t="s">
        <v>87</v>
      </c>
      <c r="AY249" s="146" t="s">
        <v>158</v>
      </c>
    </row>
    <row r="250" spans="2:65" s="12" customFormat="1">
      <c r="B250" s="144"/>
      <c r="D250" s="145" t="s">
        <v>170</v>
      </c>
      <c r="E250" s="146" t="s">
        <v>1</v>
      </c>
      <c r="F250" s="147" t="s">
        <v>244</v>
      </c>
      <c r="H250" s="148">
        <v>60.48</v>
      </c>
      <c r="L250" s="144"/>
      <c r="M250" s="149"/>
      <c r="T250" s="150"/>
      <c r="AT250" s="146" t="s">
        <v>170</v>
      </c>
      <c r="AU250" s="146" t="s">
        <v>97</v>
      </c>
      <c r="AV250" s="12" t="s">
        <v>97</v>
      </c>
      <c r="AW250" s="12" t="s">
        <v>40</v>
      </c>
      <c r="AX250" s="12" t="s">
        <v>87</v>
      </c>
      <c r="AY250" s="146" t="s">
        <v>158</v>
      </c>
    </row>
    <row r="251" spans="2:65" s="12" customFormat="1">
      <c r="B251" s="144"/>
      <c r="D251" s="145" t="s">
        <v>170</v>
      </c>
      <c r="E251" s="146" t="s">
        <v>1</v>
      </c>
      <c r="F251" s="147" t="s">
        <v>244</v>
      </c>
      <c r="H251" s="148">
        <v>60.48</v>
      </c>
      <c r="L251" s="144"/>
      <c r="M251" s="149"/>
      <c r="T251" s="150"/>
      <c r="AT251" s="146" t="s">
        <v>170</v>
      </c>
      <c r="AU251" s="146" t="s">
        <v>97</v>
      </c>
      <c r="AV251" s="12" t="s">
        <v>97</v>
      </c>
      <c r="AW251" s="12" t="s">
        <v>40</v>
      </c>
      <c r="AX251" s="12" t="s">
        <v>87</v>
      </c>
      <c r="AY251" s="146" t="s">
        <v>158</v>
      </c>
    </row>
    <row r="252" spans="2:65" s="13" customFormat="1">
      <c r="B252" s="151"/>
      <c r="D252" s="145" t="s">
        <v>170</v>
      </c>
      <c r="E252" s="152" t="s">
        <v>1</v>
      </c>
      <c r="F252" s="153" t="s">
        <v>174</v>
      </c>
      <c r="H252" s="154">
        <v>1073.4880000000001</v>
      </c>
      <c r="L252" s="151"/>
      <c r="M252" s="155"/>
      <c r="T252" s="156"/>
      <c r="AT252" s="152" t="s">
        <v>170</v>
      </c>
      <c r="AU252" s="152" t="s">
        <v>97</v>
      </c>
      <c r="AV252" s="13" t="s">
        <v>166</v>
      </c>
      <c r="AW252" s="13" t="s">
        <v>40</v>
      </c>
      <c r="AX252" s="13" t="s">
        <v>95</v>
      </c>
      <c r="AY252" s="152" t="s">
        <v>158</v>
      </c>
    </row>
    <row r="253" spans="2:65" s="1" customFormat="1" ht="24.2" customHeight="1">
      <c r="B253" s="128"/>
      <c r="C253" s="129" t="s">
        <v>297</v>
      </c>
      <c r="D253" s="129" t="s">
        <v>161</v>
      </c>
      <c r="E253" s="130" t="s">
        <v>298</v>
      </c>
      <c r="F253" s="131" t="s">
        <v>299</v>
      </c>
      <c r="G253" s="132" t="s">
        <v>164</v>
      </c>
      <c r="H253" s="133">
        <v>1073.4880000000001</v>
      </c>
      <c r="I253" s="134">
        <v>24</v>
      </c>
      <c r="J253" s="134">
        <f>ROUND(I253*H253,2)</f>
        <v>25763.71</v>
      </c>
      <c r="K253" s="131" t="s">
        <v>165</v>
      </c>
      <c r="L253" s="29"/>
      <c r="M253" s="135" t="s">
        <v>1</v>
      </c>
      <c r="N253" s="136" t="s">
        <v>52</v>
      </c>
      <c r="O253" s="137">
        <v>0.04</v>
      </c>
      <c r="P253" s="137">
        <f>O253*H253</f>
        <v>42.939520000000002</v>
      </c>
      <c r="Q253" s="137">
        <v>0</v>
      </c>
      <c r="R253" s="137">
        <f>Q253*H253</f>
        <v>0</v>
      </c>
      <c r="S253" s="137">
        <v>0</v>
      </c>
      <c r="T253" s="138">
        <f>S253*H253</f>
        <v>0</v>
      </c>
      <c r="AR253" s="139" t="s">
        <v>215</v>
      </c>
      <c r="AT253" s="139" t="s">
        <v>161</v>
      </c>
      <c r="AU253" s="139" t="s">
        <v>97</v>
      </c>
      <c r="AY253" s="16" t="s">
        <v>158</v>
      </c>
      <c r="BE253" s="140">
        <f>IF(N253="základní",J253,0)</f>
        <v>25763.71</v>
      </c>
      <c r="BF253" s="140">
        <f>IF(N253="snížená",J253,0)</f>
        <v>0</v>
      </c>
      <c r="BG253" s="140">
        <f>IF(N253="zákl. přenesená",J253,0)</f>
        <v>0</v>
      </c>
      <c r="BH253" s="140">
        <f>IF(N253="sníž. přenesená",J253,0)</f>
        <v>0</v>
      </c>
      <c r="BI253" s="140">
        <f>IF(N253="nulová",J253,0)</f>
        <v>0</v>
      </c>
      <c r="BJ253" s="16" t="s">
        <v>95</v>
      </c>
      <c r="BK253" s="140">
        <f>ROUND(I253*H253,2)</f>
        <v>25763.71</v>
      </c>
      <c r="BL253" s="16" t="s">
        <v>215</v>
      </c>
      <c r="BM253" s="139" t="s">
        <v>300</v>
      </c>
    </row>
    <row r="254" spans="2:65" s="1" customFormat="1">
      <c r="B254" s="29"/>
      <c r="D254" s="141" t="s">
        <v>168</v>
      </c>
      <c r="F254" s="142" t="s">
        <v>301</v>
      </c>
      <c r="L254" s="29"/>
      <c r="M254" s="143"/>
      <c r="T254" s="53"/>
      <c r="AT254" s="16" t="s">
        <v>168</v>
      </c>
      <c r="AU254" s="16" t="s">
        <v>97</v>
      </c>
    </row>
    <row r="255" spans="2:65" s="14" customFormat="1">
      <c r="B255" s="157"/>
      <c r="D255" s="145" t="s">
        <v>170</v>
      </c>
      <c r="E255" s="158" t="s">
        <v>1</v>
      </c>
      <c r="F255" s="159" t="s">
        <v>237</v>
      </c>
      <c r="H255" s="158" t="s">
        <v>1</v>
      </c>
      <c r="L255" s="157"/>
      <c r="M255" s="160"/>
      <c r="T255" s="161"/>
      <c r="AT255" s="158" t="s">
        <v>170</v>
      </c>
      <c r="AU255" s="158" t="s">
        <v>97</v>
      </c>
      <c r="AV255" s="14" t="s">
        <v>95</v>
      </c>
      <c r="AW255" s="14" t="s">
        <v>40</v>
      </c>
      <c r="AX255" s="14" t="s">
        <v>87</v>
      </c>
      <c r="AY255" s="158" t="s">
        <v>158</v>
      </c>
    </row>
    <row r="256" spans="2:65" s="12" customFormat="1">
      <c r="B256" s="144"/>
      <c r="D256" s="145" t="s">
        <v>170</v>
      </c>
      <c r="E256" s="146" t="s">
        <v>1</v>
      </c>
      <c r="F256" s="147" t="s">
        <v>238</v>
      </c>
      <c r="H256" s="148">
        <v>35.704000000000001</v>
      </c>
      <c r="L256" s="144"/>
      <c r="M256" s="149"/>
      <c r="T256" s="150"/>
      <c r="AT256" s="146" t="s">
        <v>170</v>
      </c>
      <c r="AU256" s="146" t="s">
        <v>97</v>
      </c>
      <c r="AV256" s="12" t="s">
        <v>97</v>
      </c>
      <c r="AW256" s="12" t="s">
        <v>40</v>
      </c>
      <c r="AX256" s="12" t="s">
        <v>87</v>
      </c>
      <c r="AY256" s="146" t="s">
        <v>158</v>
      </c>
    </row>
    <row r="257" spans="2:51" s="12" customFormat="1">
      <c r="B257" s="144"/>
      <c r="D257" s="145" t="s">
        <v>170</v>
      </c>
      <c r="E257" s="146" t="s">
        <v>1</v>
      </c>
      <c r="F257" s="147" t="s">
        <v>238</v>
      </c>
      <c r="H257" s="148">
        <v>35.704000000000001</v>
      </c>
      <c r="L257" s="144"/>
      <c r="M257" s="149"/>
      <c r="T257" s="150"/>
      <c r="AT257" s="146" t="s">
        <v>170</v>
      </c>
      <c r="AU257" s="146" t="s">
        <v>97</v>
      </c>
      <c r="AV257" s="12" t="s">
        <v>97</v>
      </c>
      <c r="AW257" s="12" t="s">
        <v>40</v>
      </c>
      <c r="AX257" s="12" t="s">
        <v>87</v>
      </c>
      <c r="AY257" s="146" t="s">
        <v>158</v>
      </c>
    </row>
    <row r="258" spans="2:51" s="12" customFormat="1">
      <c r="B258" s="144"/>
      <c r="D258" s="145" t="s">
        <v>170</v>
      </c>
      <c r="E258" s="146" t="s">
        <v>1</v>
      </c>
      <c r="F258" s="147" t="s">
        <v>238</v>
      </c>
      <c r="H258" s="148">
        <v>35.704000000000001</v>
      </c>
      <c r="L258" s="144"/>
      <c r="M258" s="149"/>
      <c r="T258" s="150"/>
      <c r="AT258" s="146" t="s">
        <v>170</v>
      </c>
      <c r="AU258" s="146" t="s">
        <v>97</v>
      </c>
      <c r="AV258" s="12" t="s">
        <v>97</v>
      </c>
      <c r="AW258" s="12" t="s">
        <v>40</v>
      </c>
      <c r="AX258" s="12" t="s">
        <v>87</v>
      </c>
      <c r="AY258" s="146" t="s">
        <v>158</v>
      </c>
    </row>
    <row r="259" spans="2:51" s="12" customFormat="1">
      <c r="B259" s="144"/>
      <c r="D259" s="145" t="s">
        <v>170</v>
      </c>
      <c r="E259" s="146" t="s">
        <v>1</v>
      </c>
      <c r="F259" s="147" t="s">
        <v>238</v>
      </c>
      <c r="H259" s="148">
        <v>35.704000000000001</v>
      </c>
      <c r="L259" s="144"/>
      <c r="M259" s="149"/>
      <c r="T259" s="150"/>
      <c r="AT259" s="146" t="s">
        <v>170</v>
      </c>
      <c r="AU259" s="146" t="s">
        <v>97</v>
      </c>
      <c r="AV259" s="12" t="s">
        <v>97</v>
      </c>
      <c r="AW259" s="12" t="s">
        <v>40</v>
      </c>
      <c r="AX259" s="12" t="s">
        <v>87</v>
      </c>
      <c r="AY259" s="146" t="s">
        <v>158</v>
      </c>
    </row>
    <row r="260" spans="2:51" s="14" customFormat="1">
      <c r="B260" s="157"/>
      <c r="D260" s="145" t="s">
        <v>170</v>
      </c>
      <c r="E260" s="158" t="s">
        <v>1</v>
      </c>
      <c r="F260" s="159" t="s">
        <v>239</v>
      </c>
      <c r="H260" s="158" t="s">
        <v>1</v>
      </c>
      <c r="L260" s="157"/>
      <c r="M260" s="160"/>
      <c r="T260" s="161"/>
      <c r="AT260" s="158" t="s">
        <v>170</v>
      </c>
      <c r="AU260" s="158" t="s">
        <v>97</v>
      </c>
      <c r="AV260" s="14" t="s">
        <v>95</v>
      </c>
      <c r="AW260" s="14" t="s">
        <v>40</v>
      </c>
      <c r="AX260" s="14" t="s">
        <v>87</v>
      </c>
      <c r="AY260" s="158" t="s">
        <v>158</v>
      </c>
    </row>
    <row r="261" spans="2:51" s="12" customFormat="1">
      <c r="B261" s="144"/>
      <c r="D261" s="145" t="s">
        <v>170</v>
      </c>
      <c r="E261" s="146" t="s">
        <v>1</v>
      </c>
      <c r="F261" s="147" t="s">
        <v>240</v>
      </c>
      <c r="H261" s="148">
        <v>13.396000000000001</v>
      </c>
      <c r="L261" s="144"/>
      <c r="M261" s="149"/>
      <c r="T261" s="150"/>
      <c r="AT261" s="146" t="s">
        <v>170</v>
      </c>
      <c r="AU261" s="146" t="s">
        <v>97</v>
      </c>
      <c r="AV261" s="12" t="s">
        <v>97</v>
      </c>
      <c r="AW261" s="12" t="s">
        <v>40</v>
      </c>
      <c r="AX261" s="12" t="s">
        <v>87</v>
      </c>
      <c r="AY261" s="146" t="s">
        <v>158</v>
      </c>
    </row>
    <row r="262" spans="2:51" s="12" customFormat="1">
      <c r="B262" s="144"/>
      <c r="D262" s="145" t="s">
        <v>170</v>
      </c>
      <c r="E262" s="146" t="s">
        <v>1</v>
      </c>
      <c r="F262" s="147" t="s">
        <v>240</v>
      </c>
      <c r="H262" s="148">
        <v>13.396000000000001</v>
      </c>
      <c r="L262" s="144"/>
      <c r="M262" s="149"/>
      <c r="T262" s="150"/>
      <c r="AT262" s="146" t="s">
        <v>170</v>
      </c>
      <c r="AU262" s="146" t="s">
        <v>97</v>
      </c>
      <c r="AV262" s="12" t="s">
        <v>97</v>
      </c>
      <c r="AW262" s="12" t="s">
        <v>40</v>
      </c>
      <c r="AX262" s="12" t="s">
        <v>87</v>
      </c>
      <c r="AY262" s="146" t="s">
        <v>158</v>
      </c>
    </row>
    <row r="263" spans="2:51" s="14" customFormat="1">
      <c r="B263" s="157"/>
      <c r="D263" s="145" t="s">
        <v>170</v>
      </c>
      <c r="E263" s="158" t="s">
        <v>1</v>
      </c>
      <c r="F263" s="159" t="s">
        <v>237</v>
      </c>
      <c r="H263" s="158" t="s">
        <v>1</v>
      </c>
      <c r="L263" s="157"/>
      <c r="M263" s="160"/>
      <c r="T263" s="161"/>
      <c r="AT263" s="158" t="s">
        <v>170</v>
      </c>
      <c r="AU263" s="158" t="s">
        <v>97</v>
      </c>
      <c r="AV263" s="14" t="s">
        <v>95</v>
      </c>
      <c r="AW263" s="14" t="s">
        <v>40</v>
      </c>
      <c r="AX263" s="14" t="s">
        <v>87</v>
      </c>
      <c r="AY263" s="158" t="s">
        <v>158</v>
      </c>
    </row>
    <row r="264" spans="2:51" s="12" customFormat="1">
      <c r="B264" s="144"/>
      <c r="D264" s="145" t="s">
        <v>170</v>
      </c>
      <c r="E264" s="146" t="s">
        <v>1</v>
      </c>
      <c r="F264" s="147" t="s">
        <v>238</v>
      </c>
      <c r="H264" s="148">
        <v>35.704000000000001</v>
      </c>
      <c r="L264" s="144"/>
      <c r="M264" s="149"/>
      <c r="T264" s="150"/>
      <c r="AT264" s="146" t="s">
        <v>170</v>
      </c>
      <c r="AU264" s="146" t="s">
        <v>97</v>
      </c>
      <c r="AV264" s="12" t="s">
        <v>97</v>
      </c>
      <c r="AW264" s="12" t="s">
        <v>40</v>
      </c>
      <c r="AX264" s="12" t="s">
        <v>87</v>
      </c>
      <c r="AY264" s="146" t="s">
        <v>158</v>
      </c>
    </row>
    <row r="265" spans="2:51" s="12" customFormat="1">
      <c r="B265" s="144"/>
      <c r="D265" s="145" t="s">
        <v>170</v>
      </c>
      <c r="E265" s="146" t="s">
        <v>1</v>
      </c>
      <c r="F265" s="147" t="s">
        <v>238</v>
      </c>
      <c r="H265" s="148">
        <v>35.704000000000001</v>
      </c>
      <c r="L265" s="144"/>
      <c r="M265" s="149"/>
      <c r="T265" s="150"/>
      <c r="AT265" s="146" t="s">
        <v>170</v>
      </c>
      <c r="AU265" s="146" t="s">
        <v>97</v>
      </c>
      <c r="AV265" s="12" t="s">
        <v>97</v>
      </c>
      <c r="AW265" s="12" t="s">
        <v>40</v>
      </c>
      <c r="AX265" s="12" t="s">
        <v>87</v>
      </c>
      <c r="AY265" s="146" t="s">
        <v>158</v>
      </c>
    </row>
    <row r="266" spans="2:51" s="14" customFormat="1">
      <c r="B266" s="157"/>
      <c r="D266" s="145" t="s">
        <v>170</v>
      </c>
      <c r="E266" s="158" t="s">
        <v>1</v>
      </c>
      <c r="F266" s="159" t="s">
        <v>241</v>
      </c>
      <c r="H266" s="158" t="s">
        <v>1</v>
      </c>
      <c r="L266" s="157"/>
      <c r="M266" s="160"/>
      <c r="T266" s="161"/>
      <c r="AT266" s="158" t="s">
        <v>170</v>
      </c>
      <c r="AU266" s="158" t="s">
        <v>97</v>
      </c>
      <c r="AV266" s="14" t="s">
        <v>95</v>
      </c>
      <c r="AW266" s="14" t="s">
        <v>40</v>
      </c>
      <c r="AX266" s="14" t="s">
        <v>87</v>
      </c>
      <c r="AY266" s="158" t="s">
        <v>158</v>
      </c>
    </row>
    <row r="267" spans="2:51" s="12" customFormat="1">
      <c r="B267" s="144"/>
      <c r="D267" s="145" t="s">
        <v>170</v>
      </c>
      <c r="E267" s="146" t="s">
        <v>1</v>
      </c>
      <c r="F267" s="147" t="s">
        <v>238</v>
      </c>
      <c r="H267" s="148">
        <v>35.704000000000001</v>
      </c>
      <c r="L267" s="144"/>
      <c r="M267" s="149"/>
      <c r="T267" s="150"/>
      <c r="AT267" s="146" t="s">
        <v>170</v>
      </c>
      <c r="AU267" s="146" t="s">
        <v>97</v>
      </c>
      <c r="AV267" s="12" t="s">
        <v>97</v>
      </c>
      <c r="AW267" s="12" t="s">
        <v>40</v>
      </c>
      <c r="AX267" s="12" t="s">
        <v>87</v>
      </c>
      <c r="AY267" s="146" t="s">
        <v>158</v>
      </c>
    </row>
    <row r="268" spans="2:51" s="12" customFormat="1">
      <c r="B268" s="144"/>
      <c r="D268" s="145" t="s">
        <v>170</v>
      </c>
      <c r="E268" s="146" t="s">
        <v>1</v>
      </c>
      <c r="F268" s="147" t="s">
        <v>238</v>
      </c>
      <c r="H268" s="148">
        <v>35.704000000000001</v>
      </c>
      <c r="L268" s="144"/>
      <c r="M268" s="149"/>
      <c r="T268" s="150"/>
      <c r="AT268" s="146" t="s">
        <v>170</v>
      </c>
      <c r="AU268" s="146" t="s">
        <v>97</v>
      </c>
      <c r="AV268" s="12" t="s">
        <v>97</v>
      </c>
      <c r="AW268" s="12" t="s">
        <v>40</v>
      </c>
      <c r="AX268" s="12" t="s">
        <v>87</v>
      </c>
      <c r="AY268" s="146" t="s">
        <v>158</v>
      </c>
    </row>
    <row r="269" spans="2:51" s="12" customFormat="1">
      <c r="B269" s="144"/>
      <c r="D269" s="145" t="s">
        <v>170</v>
      </c>
      <c r="E269" s="146" t="s">
        <v>1</v>
      </c>
      <c r="F269" s="147" t="s">
        <v>238</v>
      </c>
      <c r="H269" s="148">
        <v>35.704000000000001</v>
      </c>
      <c r="L269" s="144"/>
      <c r="M269" s="149"/>
      <c r="T269" s="150"/>
      <c r="AT269" s="146" t="s">
        <v>170</v>
      </c>
      <c r="AU269" s="146" t="s">
        <v>97</v>
      </c>
      <c r="AV269" s="12" t="s">
        <v>97</v>
      </c>
      <c r="AW269" s="12" t="s">
        <v>40</v>
      </c>
      <c r="AX269" s="12" t="s">
        <v>87</v>
      </c>
      <c r="AY269" s="146" t="s">
        <v>158</v>
      </c>
    </row>
    <row r="270" spans="2:51" s="12" customFormat="1">
      <c r="B270" s="144"/>
      <c r="D270" s="145" t="s">
        <v>170</v>
      </c>
      <c r="E270" s="146" t="s">
        <v>1</v>
      </c>
      <c r="F270" s="147" t="s">
        <v>238</v>
      </c>
      <c r="H270" s="148">
        <v>35.704000000000001</v>
      </c>
      <c r="L270" s="144"/>
      <c r="M270" s="149"/>
      <c r="T270" s="150"/>
      <c r="AT270" s="146" t="s">
        <v>170</v>
      </c>
      <c r="AU270" s="146" t="s">
        <v>97</v>
      </c>
      <c r="AV270" s="12" t="s">
        <v>97</v>
      </c>
      <c r="AW270" s="12" t="s">
        <v>40</v>
      </c>
      <c r="AX270" s="12" t="s">
        <v>87</v>
      </c>
      <c r="AY270" s="146" t="s">
        <v>158</v>
      </c>
    </row>
    <row r="271" spans="2:51" s="12" customFormat="1">
      <c r="B271" s="144"/>
      <c r="D271" s="145" t="s">
        <v>170</v>
      </c>
      <c r="E271" s="146" t="s">
        <v>1</v>
      </c>
      <c r="F271" s="147" t="s">
        <v>238</v>
      </c>
      <c r="H271" s="148">
        <v>35.704000000000001</v>
      </c>
      <c r="L271" s="144"/>
      <c r="M271" s="149"/>
      <c r="T271" s="150"/>
      <c r="AT271" s="146" t="s">
        <v>170</v>
      </c>
      <c r="AU271" s="146" t="s">
        <v>97</v>
      </c>
      <c r="AV271" s="12" t="s">
        <v>97</v>
      </c>
      <c r="AW271" s="12" t="s">
        <v>40</v>
      </c>
      <c r="AX271" s="12" t="s">
        <v>87</v>
      </c>
      <c r="AY271" s="146" t="s">
        <v>158</v>
      </c>
    </row>
    <row r="272" spans="2:51" s="12" customFormat="1">
      <c r="B272" s="144"/>
      <c r="D272" s="145" t="s">
        <v>170</v>
      </c>
      <c r="E272" s="146" t="s">
        <v>1</v>
      </c>
      <c r="F272" s="147" t="s">
        <v>238</v>
      </c>
      <c r="H272" s="148">
        <v>35.704000000000001</v>
      </c>
      <c r="L272" s="144"/>
      <c r="M272" s="149"/>
      <c r="T272" s="150"/>
      <c r="AT272" s="146" t="s">
        <v>170</v>
      </c>
      <c r="AU272" s="146" t="s">
        <v>97</v>
      </c>
      <c r="AV272" s="12" t="s">
        <v>97</v>
      </c>
      <c r="AW272" s="12" t="s">
        <v>40</v>
      </c>
      <c r="AX272" s="12" t="s">
        <v>87</v>
      </c>
      <c r="AY272" s="146" t="s">
        <v>158</v>
      </c>
    </row>
    <row r="273" spans="2:65" s="12" customFormat="1">
      <c r="B273" s="144"/>
      <c r="D273" s="145" t="s">
        <v>170</v>
      </c>
      <c r="E273" s="146" t="s">
        <v>1</v>
      </c>
      <c r="F273" s="147" t="s">
        <v>238</v>
      </c>
      <c r="H273" s="148">
        <v>35.704000000000001</v>
      </c>
      <c r="L273" s="144"/>
      <c r="M273" s="149"/>
      <c r="T273" s="150"/>
      <c r="AT273" s="146" t="s">
        <v>170</v>
      </c>
      <c r="AU273" s="146" t="s">
        <v>97</v>
      </c>
      <c r="AV273" s="12" t="s">
        <v>97</v>
      </c>
      <c r="AW273" s="12" t="s">
        <v>40</v>
      </c>
      <c r="AX273" s="12" t="s">
        <v>87</v>
      </c>
      <c r="AY273" s="146" t="s">
        <v>158</v>
      </c>
    </row>
    <row r="274" spans="2:65" s="12" customFormat="1">
      <c r="B274" s="144"/>
      <c r="D274" s="145" t="s">
        <v>170</v>
      </c>
      <c r="E274" s="146" t="s">
        <v>1</v>
      </c>
      <c r="F274" s="147" t="s">
        <v>238</v>
      </c>
      <c r="H274" s="148">
        <v>35.704000000000001</v>
      </c>
      <c r="L274" s="144"/>
      <c r="M274" s="149"/>
      <c r="T274" s="150"/>
      <c r="AT274" s="146" t="s">
        <v>170</v>
      </c>
      <c r="AU274" s="146" t="s">
        <v>97</v>
      </c>
      <c r="AV274" s="12" t="s">
        <v>97</v>
      </c>
      <c r="AW274" s="12" t="s">
        <v>40</v>
      </c>
      <c r="AX274" s="12" t="s">
        <v>87</v>
      </c>
      <c r="AY274" s="146" t="s">
        <v>158</v>
      </c>
    </row>
    <row r="275" spans="2:65" s="12" customFormat="1">
      <c r="B275" s="144"/>
      <c r="D275" s="145" t="s">
        <v>170</v>
      </c>
      <c r="E275" s="146" t="s">
        <v>1</v>
      </c>
      <c r="F275" s="147" t="s">
        <v>242</v>
      </c>
      <c r="H275" s="148">
        <v>246.12</v>
      </c>
      <c r="L275" s="144"/>
      <c r="M275" s="149"/>
      <c r="T275" s="150"/>
      <c r="AT275" s="146" t="s">
        <v>170</v>
      </c>
      <c r="AU275" s="146" t="s">
        <v>97</v>
      </c>
      <c r="AV275" s="12" t="s">
        <v>97</v>
      </c>
      <c r="AW275" s="12" t="s">
        <v>40</v>
      </c>
      <c r="AX275" s="12" t="s">
        <v>87</v>
      </c>
      <c r="AY275" s="146" t="s">
        <v>158</v>
      </c>
    </row>
    <row r="276" spans="2:65" s="12" customFormat="1">
      <c r="B276" s="144"/>
      <c r="D276" s="145" t="s">
        <v>170</v>
      </c>
      <c r="E276" s="146" t="s">
        <v>1</v>
      </c>
      <c r="F276" s="147" t="s">
        <v>243</v>
      </c>
      <c r="H276" s="148">
        <v>179.76</v>
      </c>
      <c r="L276" s="144"/>
      <c r="M276" s="149"/>
      <c r="T276" s="150"/>
      <c r="AT276" s="146" t="s">
        <v>170</v>
      </c>
      <c r="AU276" s="146" t="s">
        <v>97</v>
      </c>
      <c r="AV276" s="12" t="s">
        <v>97</v>
      </c>
      <c r="AW276" s="12" t="s">
        <v>40</v>
      </c>
      <c r="AX276" s="12" t="s">
        <v>87</v>
      </c>
      <c r="AY276" s="146" t="s">
        <v>158</v>
      </c>
    </row>
    <row r="277" spans="2:65" s="12" customFormat="1">
      <c r="B277" s="144"/>
      <c r="D277" s="145" t="s">
        <v>170</v>
      </c>
      <c r="E277" s="146" t="s">
        <v>1</v>
      </c>
      <c r="F277" s="147" t="s">
        <v>244</v>
      </c>
      <c r="H277" s="148">
        <v>60.48</v>
      </c>
      <c r="L277" s="144"/>
      <c r="M277" s="149"/>
      <c r="T277" s="150"/>
      <c r="AT277" s="146" t="s">
        <v>170</v>
      </c>
      <c r="AU277" s="146" t="s">
        <v>97</v>
      </c>
      <c r="AV277" s="12" t="s">
        <v>97</v>
      </c>
      <c r="AW277" s="12" t="s">
        <v>40</v>
      </c>
      <c r="AX277" s="12" t="s">
        <v>87</v>
      </c>
      <c r="AY277" s="146" t="s">
        <v>158</v>
      </c>
    </row>
    <row r="278" spans="2:65" s="12" customFormat="1">
      <c r="B278" s="144"/>
      <c r="D278" s="145" t="s">
        <v>170</v>
      </c>
      <c r="E278" s="146" t="s">
        <v>1</v>
      </c>
      <c r="F278" s="147" t="s">
        <v>244</v>
      </c>
      <c r="H278" s="148">
        <v>60.48</v>
      </c>
      <c r="L278" s="144"/>
      <c r="M278" s="149"/>
      <c r="T278" s="150"/>
      <c r="AT278" s="146" t="s">
        <v>170</v>
      </c>
      <c r="AU278" s="146" t="s">
        <v>97</v>
      </c>
      <c r="AV278" s="12" t="s">
        <v>97</v>
      </c>
      <c r="AW278" s="12" t="s">
        <v>40</v>
      </c>
      <c r="AX278" s="12" t="s">
        <v>87</v>
      </c>
      <c r="AY278" s="146" t="s">
        <v>158</v>
      </c>
    </row>
    <row r="279" spans="2:65" s="13" customFormat="1">
      <c r="B279" s="151"/>
      <c r="D279" s="145" t="s">
        <v>170</v>
      </c>
      <c r="E279" s="152" t="s">
        <v>1</v>
      </c>
      <c r="F279" s="153" t="s">
        <v>174</v>
      </c>
      <c r="H279" s="154">
        <v>1073.4880000000001</v>
      </c>
      <c r="L279" s="151"/>
      <c r="M279" s="155"/>
      <c r="T279" s="156"/>
      <c r="AT279" s="152" t="s">
        <v>170</v>
      </c>
      <c r="AU279" s="152" t="s">
        <v>97</v>
      </c>
      <c r="AV279" s="13" t="s">
        <v>166</v>
      </c>
      <c r="AW279" s="13" t="s">
        <v>40</v>
      </c>
      <c r="AX279" s="13" t="s">
        <v>95</v>
      </c>
      <c r="AY279" s="152" t="s">
        <v>158</v>
      </c>
    </row>
    <row r="280" spans="2:65" s="1" customFormat="1" ht="24.2" customHeight="1">
      <c r="B280" s="128"/>
      <c r="C280" s="129" t="s">
        <v>7</v>
      </c>
      <c r="D280" s="129" t="s">
        <v>161</v>
      </c>
      <c r="E280" s="130" t="s">
        <v>302</v>
      </c>
      <c r="F280" s="131" t="s">
        <v>303</v>
      </c>
      <c r="G280" s="132" t="s">
        <v>265</v>
      </c>
      <c r="H280" s="133">
        <v>120.36</v>
      </c>
      <c r="I280" s="134">
        <v>74.3</v>
      </c>
      <c r="J280" s="134">
        <f>ROUND(I280*H280,2)</f>
        <v>8942.75</v>
      </c>
      <c r="K280" s="131" t="s">
        <v>165</v>
      </c>
      <c r="L280" s="29"/>
      <c r="M280" s="135" t="s">
        <v>1</v>
      </c>
      <c r="N280" s="136" t="s">
        <v>52</v>
      </c>
      <c r="O280" s="137">
        <v>0.124</v>
      </c>
      <c r="P280" s="137">
        <f>O280*H280</f>
        <v>14.92464</v>
      </c>
      <c r="Q280" s="137">
        <v>0</v>
      </c>
      <c r="R280" s="137">
        <f>Q280*H280</f>
        <v>0</v>
      </c>
      <c r="S280" s="137">
        <v>1.392E-2</v>
      </c>
      <c r="T280" s="138">
        <f>S280*H280</f>
        <v>1.6754112000000001</v>
      </c>
      <c r="AR280" s="139" t="s">
        <v>215</v>
      </c>
      <c r="AT280" s="139" t="s">
        <v>161</v>
      </c>
      <c r="AU280" s="139" t="s">
        <v>97</v>
      </c>
      <c r="AY280" s="16" t="s">
        <v>158</v>
      </c>
      <c r="BE280" s="140">
        <f>IF(N280="základní",J280,0)</f>
        <v>8942.75</v>
      </c>
      <c r="BF280" s="140">
        <f>IF(N280="snížená",J280,0)</f>
        <v>0</v>
      </c>
      <c r="BG280" s="140">
        <f>IF(N280="zákl. přenesená",J280,0)</f>
        <v>0</v>
      </c>
      <c r="BH280" s="140">
        <f>IF(N280="sníž. přenesená",J280,0)</f>
        <v>0</v>
      </c>
      <c r="BI280" s="140">
        <f>IF(N280="nulová",J280,0)</f>
        <v>0</v>
      </c>
      <c r="BJ280" s="16" t="s">
        <v>95</v>
      </c>
      <c r="BK280" s="140">
        <f>ROUND(I280*H280,2)</f>
        <v>8942.75</v>
      </c>
      <c r="BL280" s="16" t="s">
        <v>215</v>
      </c>
      <c r="BM280" s="139" t="s">
        <v>304</v>
      </c>
    </row>
    <row r="281" spans="2:65" s="1" customFormat="1">
      <c r="B281" s="29"/>
      <c r="D281" s="141" t="s">
        <v>168</v>
      </c>
      <c r="F281" s="142" t="s">
        <v>305</v>
      </c>
      <c r="L281" s="29"/>
      <c r="M281" s="143"/>
      <c r="T281" s="53"/>
      <c r="AT281" s="16" t="s">
        <v>168</v>
      </c>
      <c r="AU281" s="16" t="s">
        <v>97</v>
      </c>
    </row>
    <row r="282" spans="2:65" s="12" customFormat="1">
      <c r="B282" s="144"/>
      <c r="D282" s="145" t="s">
        <v>170</v>
      </c>
      <c r="E282" s="146" t="s">
        <v>1</v>
      </c>
      <c r="F282" s="147" t="s">
        <v>306</v>
      </c>
      <c r="H282" s="148">
        <v>63.24</v>
      </c>
      <c r="L282" s="144"/>
      <c r="M282" s="149"/>
      <c r="T282" s="150"/>
      <c r="AT282" s="146" t="s">
        <v>170</v>
      </c>
      <c r="AU282" s="146" t="s">
        <v>97</v>
      </c>
      <c r="AV282" s="12" t="s">
        <v>97</v>
      </c>
      <c r="AW282" s="12" t="s">
        <v>40</v>
      </c>
      <c r="AX282" s="12" t="s">
        <v>87</v>
      </c>
      <c r="AY282" s="146" t="s">
        <v>158</v>
      </c>
    </row>
    <row r="283" spans="2:65" s="12" customFormat="1">
      <c r="B283" s="144"/>
      <c r="D283" s="145" t="s">
        <v>170</v>
      </c>
      <c r="E283" s="146" t="s">
        <v>1</v>
      </c>
      <c r="F283" s="147" t="s">
        <v>307</v>
      </c>
      <c r="H283" s="148">
        <v>12.92</v>
      </c>
      <c r="L283" s="144"/>
      <c r="M283" s="149"/>
      <c r="T283" s="150"/>
      <c r="AT283" s="146" t="s">
        <v>170</v>
      </c>
      <c r="AU283" s="146" t="s">
        <v>97</v>
      </c>
      <c r="AV283" s="12" t="s">
        <v>97</v>
      </c>
      <c r="AW283" s="12" t="s">
        <v>40</v>
      </c>
      <c r="AX283" s="12" t="s">
        <v>87</v>
      </c>
      <c r="AY283" s="146" t="s">
        <v>158</v>
      </c>
    </row>
    <row r="284" spans="2:65" s="12" customFormat="1">
      <c r="B284" s="144"/>
      <c r="D284" s="145" t="s">
        <v>170</v>
      </c>
      <c r="E284" s="146" t="s">
        <v>1</v>
      </c>
      <c r="F284" s="147" t="s">
        <v>308</v>
      </c>
      <c r="H284" s="148">
        <v>42.2</v>
      </c>
      <c r="L284" s="144"/>
      <c r="M284" s="149"/>
      <c r="T284" s="150"/>
      <c r="AT284" s="146" t="s">
        <v>170</v>
      </c>
      <c r="AU284" s="146" t="s">
        <v>97</v>
      </c>
      <c r="AV284" s="12" t="s">
        <v>97</v>
      </c>
      <c r="AW284" s="12" t="s">
        <v>40</v>
      </c>
      <c r="AX284" s="12" t="s">
        <v>87</v>
      </c>
      <c r="AY284" s="146" t="s">
        <v>158</v>
      </c>
    </row>
    <row r="285" spans="2:65" s="12" customFormat="1">
      <c r="B285" s="144"/>
      <c r="D285" s="145" t="s">
        <v>170</v>
      </c>
      <c r="E285" s="146" t="s">
        <v>1</v>
      </c>
      <c r="F285" s="147" t="s">
        <v>309</v>
      </c>
      <c r="H285" s="148">
        <v>2</v>
      </c>
      <c r="L285" s="144"/>
      <c r="M285" s="149"/>
      <c r="T285" s="150"/>
      <c r="AT285" s="146" t="s">
        <v>170</v>
      </c>
      <c r="AU285" s="146" t="s">
        <v>97</v>
      </c>
      <c r="AV285" s="12" t="s">
        <v>97</v>
      </c>
      <c r="AW285" s="12" t="s">
        <v>40</v>
      </c>
      <c r="AX285" s="12" t="s">
        <v>87</v>
      </c>
      <c r="AY285" s="146" t="s">
        <v>158</v>
      </c>
    </row>
    <row r="286" spans="2:65" s="13" customFormat="1">
      <c r="B286" s="151"/>
      <c r="D286" s="145" t="s">
        <v>170</v>
      </c>
      <c r="E286" s="152" t="s">
        <v>1</v>
      </c>
      <c r="F286" s="153" t="s">
        <v>174</v>
      </c>
      <c r="H286" s="154">
        <v>120.36</v>
      </c>
      <c r="L286" s="151"/>
      <c r="M286" s="155"/>
      <c r="T286" s="156"/>
      <c r="AT286" s="152" t="s">
        <v>170</v>
      </c>
      <c r="AU286" s="152" t="s">
        <v>97</v>
      </c>
      <c r="AV286" s="13" t="s">
        <v>166</v>
      </c>
      <c r="AW286" s="13" t="s">
        <v>40</v>
      </c>
      <c r="AX286" s="13" t="s">
        <v>95</v>
      </c>
      <c r="AY286" s="152" t="s">
        <v>158</v>
      </c>
    </row>
    <row r="287" spans="2:65" s="1" customFormat="1" ht="24.2" customHeight="1">
      <c r="B287" s="128"/>
      <c r="C287" s="129" t="s">
        <v>310</v>
      </c>
      <c r="D287" s="129" t="s">
        <v>161</v>
      </c>
      <c r="E287" s="130" t="s">
        <v>311</v>
      </c>
      <c r="F287" s="131" t="s">
        <v>299</v>
      </c>
      <c r="G287" s="132" t="s">
        <v>265</v>
      </c>
      <c r="H287" s="133">
        <v>120.36</v>
      </c>
      <c r="I287" s="134">
        <v>28.8</v>
      </c>
      <c r="J287" s="134">
        <f>ROUND(I287*H287,2)</f>
        <v>3466.37</v>
      </c>
      <c r="K287" s="131" t="s">
        <v>165</v>
      </c>
      <c r="L287" s="29"/>
      <c r="M287" s="135" t="s">
        <v>1</v>
      </c>
      <c r="N287" s="136" t="s">
        <v>52</v>
      </c>
      <c r="O287" s="137">
        <v>4.8000000000000001E-2</v>
      </c>
      <c r="P287" s="137">
        <f>O287*H287</f>
        <v>5.7772800000000002</v>
      </c>
      <c r="Q287" s="137">
        <v>0</v>
      </c>
      <c r="R287" s="137">
        <f>Q287*H287</f>
        <v>0</v>
      </c>
      <c r="S287" s="137">
        <v>0</v>
      </c>
      <c r="T287" s="138">
        <f>S287*H287</f>
        <v>0</v>
      </c>
      <c r="AR287" s="139" t="s">
        <v>215</v>
      </c>
      <c r="AT287" s="139" t="s">
        <v>161</v>
      </c>
      <c r="AU287" s="139" t="s">
        <v>97</v>
      </c>
      <c r="AY287" s="16" t="s">
        <v>158</v>
      </c>
      <c r="BE287" s="140">
        <f>IF(N287="základní",J287,0)</f>
        <v>3466.37</v>
      </c>
      <c r="BF287" s="140">
        <f>IF(N287="snížená",J287,0)</f>
        <v>0</v>
      </c>
      <c r="BG287" s="140">
        <f>IF(N287="zákl. přenesená",J287,0)</f>
        <v>0</v>
      </c>
      <c r="BH287" s="140">
        <f>IF(N287="sníž. přenesená",J287,0)</f>
        <v>0</v>
      </c>
      <c r="BI287" s="140">
        <f>IF(N287="nulová",J287,0)</f>
        <v>0</v>
      </c>
      <c r="BJ287" s="16" t="s">
        <v>95</v>
      </c>
      <c r="BK287" s="140">
        <f>ROUND(I287*H287,2)</f>
        <v>3466.37</v>
      </c>
      <c r="BL287" s="16" t="s">
        <v>215</v>
      </c>
      <c r="BM287" s="139" t="s">
        <v>312</v>
      </c>
    </row>
    <row r="288" spans="2:65" s="1" customFormat="1">
      <c r="B288" s="29"/>
      <c r="D288" s="141" t="s">
        <v>168</v>
      </c>
      <c r="F288" s="142" t="s">
        <v>313</v>
      </c>
      <c r="L288" s="29"/>
      <c r="M288" s="143"/>
      <c r="T288" s="53"/>
      <c r="AT288" s="16" t="s">
        <v>168</v>
      </c>
      <c r="AU288" s="16" t="s">
        <v>97</v>
      </c>
    </row>
    <row r="289" spans="2:65" s="12" customFormat="1">
      <c r="B289" s="144"/>
      <c r="D289" s="145" t="s">
        <v>170</v>
      </c>
      <c r="E289" s="146" t="s">
        <v>1</v>
      </c>
      <c r="F289" s="147" t="s">
        <v>306</v>
      </c>
      <c r="H289" s="148">
        <v>63.24</v>
      </c>
      <c r="L289" s="144"/>
      <c r="M289" s="149"/>
      <c r="T289" s="150"/>
      <c r="AT289" s="146" t="s">
        <v>170</v>
      </c>
      <c r="AU289" s="146" t="s">
        <v>97</v>
      </c>
      <c r="AV289" s="12" t="s">
        <v>97</v>
      </c>
      <c r="AW289" s="12" t="s">
        <v>40</v>
      </c>
      <c r="AX289" s="12" t="s">
        <v>87</v>
      </c>
      <c r="AY289" s="146" t="s">
        <v>158</v>
      </c>
    </row>
    <row r="290" spans="2:65" s="12" customFormat="1">
      <c r="B290" s="144"/>
      <c r="D290" s="145" t="s">
        <v>170</v>
      </c>
      <c r="E290" s="146" t="s">
        <v>1</v>
      </c>
      <c r="F290" s="147" t="s">
        <v>307</v>
      </c>
      <c r="H290" s="148">
        <v>12.92</v>
      </c>
      <c r="L290" s="144"/>
      <c r="M290" s="149"/>
      <c r="T290" s="150"/>
      <c r="AT290" s="146" t="s">
        <v>170</v>
      </c>
      <c r="AU290" s="146" t="s">
        <v>97</v>
      </c>
      <c r="AV290" s="12" t="s">
        <v>97</v>
      </c>
      <c r="AW290" s="12" t="s">
        <v>40</v>
      </c>
      <c r="AX290" s="12" t="s">
        <v>87</v>
      </c>
      <c r="AY290" s="146" t="s">
        <v>158</v>
      </c>
    </row>
    <row r="291" spans="2:65" s="12" customFormat="1">
      <c r="B291" s="144"/>
      <c r="D291" s="145" t="s">
        <v>170</v>
      </c>
      <c r="E291" s="146" t="s">
        <v>1</v>
      </c>
      <c r="F291" s="147" t="s">
        <v>308</v>
      </c>
      <c r="H291" s="148">
        <v>42.2</v>
      </c>
      <c r="L291" s="144"/>
      <c r="M291" s="149"/>
      <c r="T291" s="150"/>
      <c r="AT291" s="146" t="s">
        <v>170</v>
      </c>
      <c r="AU291" s="146" t="s">
        <v>97</v>
      </c>
      <c r="AV291" s="12" t="s">
        <v>97</v>
      </c>
      <c r="AW291" s="12" t="s">
        <v>40</v>
      </c>
      <c r="AX291" s="12" t="s">
        <v>87</v>
      </c>
      <c r="AY291" s="146" t="s">
        <v>158</v>
      </c>
    </row>
    <row r="292" spans="2:65" s="12" customFormat="1">
      <c r="B292" s="144"/>
      <c r="D292" s="145" t="s">
        <v>170</v>
      </c>
      <c r="E292" s="146" t="s">
        <v>1</v>
      </c>
      <c r="F292" s="147" t="s">
        <v>309</v>
      </c>
      <c r="H292" s="148">
        <v>2</v>
      </c>
      <c r="L292" s="144"/>
      <c r="M292" s="149"/>
      <c r="T292" s="150"/>
      <c r="AT292" s="146" t="s">
        <v>170</v>
      </c>
      <c r="AU292" s="146" t="s">
        <v>97</v>
      </c>
      <c r="AV292" s="12" t="s">
        <v>97</v>
      </c>
      <c r="AW292" s="12" t="s">
        <v>40</v>
      </c>
      <c r="AX292" s="12" t="s">
        <v>87</v>
      </c>
      <c r="AY292" s="146" t="s">
        <v>158</v>
      </c>
    </row>
    <row r="293" spans="2:65" s="13" customFormat="1">
      <c r="B293" s="151"/>
      <c r="D293" s="145" t="s">
        <v>170</v>
      </c>
      <c r="E293" s="152" t="s">
        <v>1</v>
      </c>
      <c r="F293" s="153" t="s">
        <v>174</v>
      </c>
      <c r="H293" s="154">
        <v>120.36</v>
      </c>
      <c r="L293" s="151"/>
      <c r="M293" s="155"/>
      <c r="T293" s="156"/>
      <c r="AT293" s="152" t="s">
        <v>170</v>
      </c>
      <c r="AU293" s="152" t="s">
        <v>97</v>
      </c>
      <c r="AV293" s="13" t="s">
        <v>166</v>
      </c>
      <c r="AW293" s="13" t="s">
        <v>40</v>
      </c>
      <c r="AX293" s="13" t="s">
        <v>95</v>
      </c>
      <c r="AY293" s="152" t="s">
        <v>158</v>
      </c>
    </row>
    <row r="294" spans="2:65" s="1" customFormat="1" ht="24.2" customHeight="1">
      <c r="B294" s="128"/>
      <c r="C294" s="129" t="s">
        <v>314</v>
      </c>
      <c r="D294" s="129" t="s">
        <v>161</v>
      </c>
      <c r="E294" s="130" t="s">
        <v>315</v>
      </c>
      <c r="F294" s="131" t="s">
        <v>316</v>
      </c>
      <c r="G294" s="132" t="s">
        <v>164</v>
      </c>
      <c r="H294" s="133">
        <v>1073.4880000000001</v>
      </c>
      <c r="I294" s="134">
        <v>19.399999999999999</v>
      </c>
      <c r="J294" s="134">
        <f>ROUND(I294*H294,2)</f>
        <v>20825.669999999998</v>
      </c>
      <c r="K294" s="131" t="s">
        <v>165</v>
      </c>
      <c r="L294" s="29"/>
      <c r="M294" s="135" t="s">
        <v>1</v>
      </c>
      <c r="N294" s="136" t="s">
        <v>52</v>
      </c>
      <c r="O294" s="137">
        <v>3.5000000000000003E-2</v>
      </c>
      <c r="P294" s="137">
        <f>O294*H294</f>
        <v>37.572080000000007</v>
      </c>
      <c r="Q294" s="137">
        <v>0</v>
      </c>
      <c r="R294" s="137">
        <f>Q294*H294</f>
        <v>0</v>
      </c>
      <c r="S294" s="137">
        <v>1.2999999999999999E-4</v>
      </c>
      <c r="T294" s="138">
        <f>S294*H294</f>
        <v>0.13955344</v>
      </c>
      <c r="AR294" s="139" t="s">
        <v>215</v>
      </c>
      <c r="AT294" s="139" t="s">
        <v>161</v>
      </c>
      <c r="AU294" s="139" t="s">
        <v>97</v>
      </c>
      <c r="AY294" s="16" t="s">
        <v>158</v>
      </c>
      <c r="BE294" s="140">
        <f>IF(N294="základní",J294,0)</f>
        <v>20825.669999999998</v>
      </c>
      <c r="BF294" s="140">
        <f>IF(N294="snížená",J294,0)</f>
        <v>0</v>
      </c>
      <c r="BG294" s="140">
        <f>IF(N294="zákl. přenesená",J294,0)</f>
        <v>0</v>
      </c>
      <c r="BH294" s="140">
        <f>IF(N294="sníž. přenesená",J294,0)</f>
        <v>0</v>
      </c>
      <c r="BI294" s="140">
        <f>IF(N294="nulová",J294,0)</f>
        <v>0</v>
      </c>
      <c r="BJ294" s="16" t="s">
        <v>95</v>
      </c>
      <c r="BK294" s="140">
        <f>ROUND(I294*H294,2)</f>
        <v>20825.669999999998</v>
      </c>
      <c r="BL294" s="16" t="s">
        <v>215</v>
      </c>
      <c r="BM294" s="139" t="s">
        <v>317</v>
      </c>
    </row>
    <row r="295" spans="2:65" s="1" customFormat="1">
      <c r="B295" s="29"/>
      <c r="D295" s="141" t="s">
        <v>168</v>
      </c>
      <c r="F295" s="142" t="s">
        <v>318</v>
      </c>
      <c r="L295" s="29"/>
      <c r="M295" s="143"/>
      <c r="T295" s="53"/>
      <c r="AT295" s="16" t="s">
        <v>168</v>
      </c>
      <c r="AU295" s="16" t="s">
        <v>97</v>
      </c>
    </row>
    <row r="296" spans="2:65" s="14" customFormat="1">
      <c r="B296" s="157"/>
      <c r="D296" s="145" t="s">
        <v>170</v>
      </c>
      <c r="E296" s="158" t="s">
        <v>1</v>
      </c>
      <c r="F296" s="159" t="s">
        <v>237</v>
      </c>
      <c r="H296" s="158" t="s">
        <v>1</v>
      </c>
      <c r="L296" s="157"/>
      <c r="M296" s="160"/>
      <c r="T296" s="161"/>
      <c r="AT296" s="158" t="s">
        <v>170</v>
      </c>
      <c r="AU296" s="158" t="s">
        <v>97</v>
      </c>
      <c r="AV296" s="14" t="s">
        <v>95</v>
      </c>
      <c r="AW296" s="14" t="s">
        <v>40</v>
      </c>
      <c r="AX296" s="14" t="s">
        <v>87</v>
      </c>
      <c r="AY296" s="158" t="s">
        <v>158</v>
      </c>
    </row>
    <row r="297" spans="2:65" s="12" customFormat="1">
      <c r="B297" s="144"/>
      <c r="D297" s="145" t="s">
        <v>170</v>
      </c>
      <c r="E297" s="146" t="s">
        <v>1</v>
      </c>
      <c r="F297" s="147" t="s">
        <v>238</v>
      </c>
      <c r="H297" s="148">
        <v>35.704000000000001</v>
      </c>
      <c r="L297" s="144"/>
      <c r="M297" s="149"/>
      <c r="T297" s="150"/>
      <c r="AT297" s="146" t="s">
        <v>170</v>
      </c>
      <c r="AU297" s="146" t="s">
        <v>97</v>
      </c>
      <c r="AV297" s="12" t="s">
        <v>97</v>
      </c>
      <c r="AW297" s="12" t="s">
        <v>40</v>
      </c>
      <c r="AX297" s="12" t="s">
        <v>87</v>
      </c>
      <c r="AY297" s="146" t="s">
        <v>158</v>
      </c>
    </row>
    <row r="298" spans="2:65" s="12" customFormat="1">
      <c r="B298" s="144"/>
      <c r="D298" s="145" t="s">
        <v>170</v>
      </c>
      <c r="E298" s="146" t="s">
        <v>1</v>
      </c>
      <c r="F298" s="147" t="s">
        <v>238</v>
      </c>
      <c r="H298" s="148">
        <v>35.704000000000001</v>
      </c>
      <c r="L298" s="144"/>
      <c r="M298" s="149"/>
      <c r="T298" s="150"/>
      <c r="AT298" s="146" t="s">
        <v>170</v>
      </c>
      <c r="AU298" s="146" t="s">
        <v>97</v>
      </c>
      <c r="AV298" s="12" t="s">
        <v>97</v>
      </c>
      <c r="AW298" s="12" t="s">
        <v>40</v>
      </c>
      <c r="AX298" s="12" t="s">
        <v>87</v>
      </c>
      <c r="AY298" s="146" t="s">
        <v>158</v>
      </c>
    </row>
    <row r="299" spans="2:65" s="12" customFormat="1">
      <c r="B299" s="144"/>
      <c r="D299" s="145" t="s">
        <v>170</v>
      </c>
      <c r="E299" s="146" t="s">
        <v>1</v>
      </c>
      <c r="F299" s="147" t="s">
        <v>238</v>
      </c>
      <c r="H299" s="148">
        <v>35.704000000000001</v>
      </c>
      <c r="L299" s="144"/>
      <c r="M299" s="149"/>
      <c r="T299" s="150"/>
      <c r="AT299" s="146" t="s">
        <v>170</v>
      </c>
      <c r="AU299" s="146" t="s">
        <v>97</v>
      </c>
      <c r="AV299" s="12" t="s">
        <v>97</v>
      </c>
      <c r="AW299" s="12" t="s">
        <v>40</v>
      </c>
      <c r="AX299" s="12" t="s">
        <v>87</v>
      </c>
      <c r="AY299" s="146" t="s">
        <v>158</v>
      </c>
    </row>
    <row r="300" spans="2:65" s="12" customFormat="1">
      <c r="B300" s="144"/>
      <c r="D300" s="145" t="s">
        <v>170</v>
      </c>
      <c r="E300" s="146" t="s">
        <v>1</v>
      </c>
      <c r="F300" s="147" t="s">
        <v>238</v>
      </c>
      <c r="H300" s="148">
        <v>35.704000000000001</v>
      </c>
      <c r="L300" s="144"/>
      <c r="M300" s="149"/>
      <c r="T300" s="150"/>
      <c r="AT300" s="146" t="s">
        <v>170</v>
      </c>
      <c r="AU300" s="146" t="s">
        <v>97</v>
      </c>
      <c r="AV300" s="12" t="s">
        <v>97</v>
      </c>
      <c r="AW300" s="12" t="s">
        <v>40</v>
      </c>
      <c r="AX300" s="12" t="s">
        <v>87</v>
      </c>
      <c r="AY300" s="146" t="s">
        <v>158</v>
      </c>
    </row>
    <row r="301" spans="2:65" s="14" customFormat="1">
      <c r="B301" s="157"/>
      <c r="D301" s="145" t="s">
        <v>170</v>
      </c>
      <c r="E301" s="158" t="s">
        <v>1</v>
      </c>
      <c r="F301" s="159" t="s">
        <v>239</v>
      </c>
      <c r="H301" s="158" t="s">
        <v>1</v>
      </c>
      <c r="L301" s="157"/>
      <c r="M301" s="160"/>
      <c r="T301" s="161"/>
      <c r="AT301" s="158" t="s">
        <v>170</v>
      </c>
      <c r="AU301" s="158" t="s">
        <v>97</v>
      </c>
      <c r="AV301" s="14" t="s">
        <v>95</v>
      </c>
      <c r="AW301" s="14" t="s">
        <v>40</v>
      </c>
      <c r="AX301" s="14" t="s">
        <v>87</v>
      </c>
      <c r="AY301" s="158" t="s">
        <v>158</v>
      </c>
    </row>
    <row r="302" spans="2:65" s="12" customFormat="1">
      <c r="B302" s="144"/>
      <c r="D302" s="145" t="s">
        <v>170</v>
      </c>
      <c r="E302" s="146" t="s">
        <v>1</v>
      </c>
      <c r="F302" s="147" t="s">
        <v>240</v>
      </c>
      <c r="H302" s="148">
        <v>13.396000000000001</v>
      </c>
      <c r="L302" s="144"/>
      <c r="M302" s="149"/>
      <c r="T302" s="150"/>
      <c r="AT302" s="146" t="s">
        <v>170</v>
      </c>
      <c r="AU302" s="146" t="s">
        <v>97</v>
      </c>
      <c r="AV302" s="12" t="s">
        <v>97</v>
      </c>
      <c r="AW302" s="12" t="s">
        <v>40</v>
      </c>
      <c r="AX302" s="12" t="s">
        <v>87</v>
      </c>
      <c r="AY302" s="146" t="s">
        <v>158</v>
      </c>
    </row>
    <row r="303" spans="2:65" s="12" customFormat="1">
      <c r="B303" s="144"/>
      <c r="D303" s="145" t="s">
        <v>170</v>
      </c>
      <c r="E303" s="146" t="s">
        <v>1</v>
      </c>
      <c r="F303" s="147" t="s">
        <v>240</v>
      </c>
      <c r="H303" s="148">
        <v>13.396000000000001</v>
      </c>
      <c r="L303" s="144"/>
      <c r="M303" s="149"/>
      <c r="T303" s="150"/>
      <c r="AT303" s="146" t="s">
        <v>170</v>
      </c>
      <c r="AU303" s="146" t="s">
        <v>97</v>
      </c>
      <c r="AV303" s="12" t="s">
        <v>97</v>
      </c>
      <c r="AW303" s="12" t="s">
        <v>40</v>
      </c>
      <c r="AX303" s="12" t="s">
        <v>87</v>
      </c>
      <c r="AY303" s="146" t="s">
        <v>158</v>
      </c>
    </row>
    <row r="304" spans="2:65" s="14" customFormat="1">
      <c r="B304" s="157"/>
      <c r="D304" s="145" t="s">
        <v>170</v>
      </c>
      <c r="E304" s="158" t="s">
        <v>1</v>
      </c>
      <c r="F304" s="159" t="s">
        <v>237</v>
      </c>
      <c r="H304" s="158" t="s">
        <v>1</v>
      </c>
      <c r="L304" s="157"/>
      <c r="M304" s="160"/>
      <c r="T304" s="161"/>
      <c r="AT304" s="158" t="s">
        <v>170</v>
      </c>
      <c r="AU304" s="158" t="s">
        <v>97</v>
      </c>
      <c r="AV304" s="14" t="s">
        <v>95</v>
      </c>
      <c r="AW304" s="14" t="s">
        <v>40</v>
      </c>
      <c r="AX304" s="14" t="s">
        <v>87</v>
      </c>
      <c r="AY304" s="158" t="s">
        <v>158</v>
      </c>
    </row>
    <row r="305" spans="2:51" s="12" customFormat="1">
      <c r="B305" s="144"/>
      <c r="D305" s="145" t="s">
        <v>170</v>
      </c>
      <c r="E305" s="146" t="s">
        <v>1</v>
      </c>
      <c r="F305" s="147" t="s">
        <v>238</v>
      </c>
      <c r="H305" s="148">
        <v>35.704000000000001</v>
      </c>
      <c r="L305" s="144"/>
      <c r="M305" s="149"/>
      <c r="T305" s="150"/>
      <c r="AT305" s="146" t="s">
        <v>170</v>
      </c>
      <c r="AU305" s="146" t="s">
        <v>97</v>
      </c>
      <c r="AV305" s="12" t="s">
        <v>97</v>
      </c>
      <c r="AW305" s="12" t="s">
        <v>40</v>
      </c>
      <c r="AX305" s="12" t="s">
        <v>87</v>
      </c>
      <c r="AY305" s="146" t="s">
        <v>158</v>
      </c>
    </row>
    <row r="306" spans="2:51" s="12" customFormat="1">
      <c r="B306" s="144"/>
      <c r="D306" s="145" t="s">
        <v>170</v>
      </c>
      <c r="E306" s="146" t="s">
        <v>1</v>
      </c>
      <c r="F306" s="147" t="s">
        <v>238</v>
      </c>
      <c r="H306" s="148">
        <v>35.704000000000001</v>
      </c>
      <c r="L306" s="144"/>
      <c r="M306" s="149"/>
      <c r="T306" s="150"/>
      <c r="AT306" s="146" t="s">
        <v>170</v>
      </c>
      <c r="AU306" s="146" t="s">
        <v>97</v>
      </c>
      <c r="AV306" s="12" t="s">
        <v>97</v>
      </c>
      <c r="AW306" s="12" t="s">
        <v>40</v>
      </c>
      <c r="AX306" s="12" t="s">
        <v>87</v>
      </c>
      <c r="AY306" s="146" t="s">
        <v>158</v>
      </c>
    </row>
    <row r="307" spans="2:51" s="14" customFormat="1">
      <c r="B307" s="157"/>
      <c r="D307" s="145" t="s">
        <v>170</v>
      </c>
      <c r="E307" s="158" t="s">
        <v>1</v>
      </c>
      <c r="F307" s="159" t="s">
        <v>241</v>
      </c>
      <c r="H307" s="158" t="s">
        <v>1</v>
      </c>
      <c r="L307" s="157"/>
      <c r="M307" s="160"/>
      <c r="T307" s="161"/>
      <c r="AT307" s="158" t="s">
        <v>170</v>
      </c>
      <c r="AU307" s="158" t="s">
        <v>97</v>
      </c>
      <c r="AV307" s="14" t="s">
        <v>95</v>
      </c>
      <c r="AW307" s="14" t="s">
        <v>40</v>
      </c>
      <c r="AX307" s="14" t="s">
        <v>87</v>
      </c>
      <c r="AY307" s="158" t="s">
        <v>158</v>
      </c>
    </row>
    <row r="308" spans="2:51" s="12" customFormat="1">
      <c r="B308" s="144"/>
      <c r="D308" s="145" t="s">
        <v>170</v>
      </c>
      <c r="E308" s="146" t="s">
        <v>1</v>
      </c>
      <c r="F308" s="147" t="s">
        <v>238</v>
      </c>
      <c r="H308" s="148">
        <v>35.704000000000001</v>
      </c>
      <c r="L308" s="144"/>
      <c r="M308" s="149"/>
      <c r="T308" s="150"/>
      <c r="AT308" s="146" t="s">
        <v>170</v>
      </c>
      <c r="AU308" s="146" t="s">
        <v>97</v>
      </c>
      <c r="AV308" s="12" t="s">
        <v>97</v>
      </c>
      <c r="AW308" s="12" t="s">
        <v>40</v>
      </c>
      <c r="AX308" s="12" t="s">
        <v>87</v>
      </c>
      <c r="AY308" s="146" t="s">
        <v>158</v>
      </c>
    </row>
    <row r="309" spans="2:51" s="12" customFormat="1">
      <c r="B309" s="144"/>
      <c r="D309" s="145" t="s">
        <v>170</v>
      </c>
      <c r="E309" s="146" t="s">
        <v>1</v>
      </c>
      <c r="F309" s="147" t="s">
        <v>238</v>
      </c>
      <c r="H309" s="148">
        <v>35.704000000000001</v>
      </c>
      <c r="L309" s="144"/>
      <c r="M309" s="149"/>
      <c r="T309" s="150"/>
      <c r="AT309" s="146" t="s">
        <v>170</v>
      </c>
      <c r="AU309" s="146" t="s">
        <v>97</v>
      </c>
      <c r="AV309" s="12" t="s">
        <v>97</v>
      </c>
      <c r="AW309" s="12" t="s">
        <v>40</v>
      </c>
      <c r="AX309" s="12" t="s">
        <v>87</v>
      </c>
      <c r="AY309" s="146" t="s">
        <v>158</v>
      </c>
    </row>
    <row r="310" spans="2:51" s="12" customFormat="1">
      <c r="B310" s="144"/>
      <c r="D310" s="145" t="s">
        <v>170</v>
      </c>
      <c r="E310" s="146" t="s">
        <v>1</v>
      </c>
      <c r="F310" s="147" t="s">
        <v>238</v>
      </c>
      <c r="H310" s="148">
        <v>35.704000000000001</v>
      </c>
      <c r="L310" s="144"/>
      <c r="M310" s="149"/>
      <c r="T310" s="150"/>
      <c r="AT310" s="146" t="s">
        <v>170</v>
      </c>
      <c r="AU310" s="146" t="s">
        <v>97</v>
      </c>
      <c r="AV310" s="12" t="s">
        <v>97</v>
      </c>
      <c r="AW310" s="12" t="s">
        <v>40</v>
      </c>
      <c r="AX310" s="12" t="s">
        <v>87</v>
      </c>
      <c r="AY310" s="146" t="s">
        <v>158</v>
      </c>
    </row>
    <row r="311" spans="2:51" s="12" customFormat="1">
      <c r="B311" s="144"/>
      <c r="D311" s="145" t="s">
        <v>170</v>
      </c>
      <c r="E311" s="146" t="s">
        <v>1</v>
      </c>
      <c r="F311" s="147" t="s">
        <v>238</v>
      </c>
      <c r="H311" s="148">
        <v>35.704000000000001</v>
      </c>
      <c r="L311" s="144"/>
      <c r="M311" s="149"/>
      <c r="T311" s="150"/>
      <c r="AT311" s="146" t="s">
        <v>170</v>
      </c>
      <c r="AU311" s="146" t="s">
        <v>97</v>
      </c>
      <c r="AV311" s="12" t="s">
        <v>97</v>
      </c>
      <c r="AW311" s="12" t="s">
        <v>40</v>
      </c>
      <c r="AX311" s="12" t="s">
        <v>87</v>
      </c>
      <c r="AY311" s="146" t="s">
        <v>158</v>
      </c>
    </row>
    <row r="312" spans="2:51" s="12" customFormat="1">
      <c r="B312" s="144"/>
      <c r="D312" s="145" t="s">
        <v>170</v>
      </c>
      <c r="E312" s="146" t="s">
        <v>1</v>
      </c>
      <c r="F312" s="147" t="s">
        <v>238</v>
      </c>
      <c r="H312" s="148">
        <v>35.704000000000001</v>
      </c>
      <c r="L312" s="144"/>
      <c r="M312" s="149"/>
      <c r="T312" s="150"/>
      <c r="AT312" s="146" t="s">
        <v>170</v>
      </c>
      <c r="AU312" s="146" t="s">
        <v>97</v>
      </c>
      <c r="AV312" s="12" t="s">
        <v>97</v>
      </c>
      <c r="AW312" s="12" t="s">
        <v>40</v>
      </c>
      <c r="AX312" s="12" t="s">
        <v>87</v>
      </c>
      <c r="AY312" s="146" t="s">
        <v>158</v>
      </c>
    </row>
    <row r="313" spans="2:51" s="12" customFormat="1">
      <c r="B313" s="144"/>
      <c r="D313" s="145" t="s">
        <v>170</v>
      </c>
      <c r="E313" s="146" t="s">
        <v>1</v>
      </c>
      <c r="F313" s="147" t="s">
        <v>238</v>
      </c>
      <c r="H313" s="148">
        <v>35.704000000000001</v>
      </c>
      <c r="L313" s="144"/>
      <c r="M313" s="149"/>
      <c r="T313" s="150"/>
      <c r="AT313" s="146" t="s">
        <v>170</v>
      </c>
      <c r="AU313" s="146" t="s">
        <v>97</v>
      </c>
      <c r="AV313" s="12" t="s">
        <v>97</v>
      </c>
      <c r="AW313" s="12" t="s">
        <v>40</v>
      </c>
      <c r="AX313" s="12" t="s">
        <v>87</v>
      </c>
      <c r="AY313" s="146" t="s">
        <v>158</v>
      </c>
    </row>
    <row r="314" spans="2:51" s="12" customFormat="1">
      <c r="B314" s="144"/>
      <c r="D314" s="145" t="s">
        <v>170</v>
      </c>
      <c r="E314" s="146" t="s">
        <v>1</v>
      </c>
      <c r="F314" s="147" t="s">
        <v>238</v>
      </c>
      <c r="H314" s="148">
        <v>35.704000000000001</v>
      </c>
      <c r="L314" s="144"/>
      <c r="M314" s="149"/>
      <c r="T314" s="150"/>
      <c r="AT314" s="146" t="s">
        <v>170</v>
      </c>
      <c r="AU314" s="146" t="s">
        <v>97</v>
      </c>
      <c r="AV314" s="12" t="s">
        <v>97</v>
      </c>
      <c r="AW314" s="12" t="s">
        <v>40</v>
      </c>
      <c r="AX314" s="12" t="s">
        <v>87</v>
      </c>
      <c r="AY314" s="146" t="s">
        <v>158</v>
      </c>
    </row>
    <row r="315" spans="2:51" s="12" customFormat="1">
      <c r="B315" s="144"/>
      <c r="D315" s="145" t="s">
        <v>170</v>
      </c>
      <c r="E315" s="146" t="s">
        <v>1</v>
      </c>
      <c r="F315" s="147" t="s">
        <v>238</v>
      </c>
      <c r="H315" s="148">
        <v>35.704000000000001</v>
      </c>
      <c r="L315" s="144"/>
      <c r="M315" s="149"/>
      <c r="T315" s="150"/>
      <c r="AT315" s="146" t="s">
        <v>170</v>
      </c>
      <c r="AU315" s="146" t="s">
        <v>97</v>
      </c>
      <c r="AV315" s="12" t="s">
        <v>97</v>
      </c>
      <c r="AW315" s="12" t="s">
        <v>40</v>
      </c>
      <c r="AX315" s="12" t="s">
        <v>87</v>
      </c>
      <c r="AY315" s="146" t="s">
        <v>158</v>
      </c>
    </row>
    <row r="316" spans="2:51" s="12" customFormat="1">
      <c r="B316" s="144"/>
      <c r="D316" s="145" t="s">
        <v>170</v>
      </c>
      <c r="E316" s="146" t="s">
        <v>1</v>
      </c>
      <c r="F316" s="147" t="s">
        <v>242</v>
      </c>
      <c r="H316" s="148">
        <v>246.12</v>
      </c>
      <c r="L316" s="144"/>
      <c r="M316" s="149"/>
      <c r="T316" s="150"/>
      <c r="AT316" s="146" t="s">
        <v>170</v>
      </c>
      <c r="AU316" s="146" t="s">
        <v>97</v>
      </c>
      <c r="AV316" s="12" t="s">
        <v>97</v>
      </c>
      <c r="AW316" s="12" t="s">
        <v>40</v>
      </c>
      <c r="AX316" s="12" t="s">
        <v>87</v>
      </c>
      <c r="AY316" s="146" t="s">
        <v>158</v>
      </c>
    </row>
    <row r="317" spans="2:51" s="12" customFormat="1">
      <c r="B317" s="144"/>
      <c r="D317" s="145" t="s">
        <v>170</v>
      </c>
      <c r="E317" s="146" t="s">
        <v>1</v>
      </c>
      <c r="F317" s="147" t="s">
        <v>243</v>
      </c>
      <c r="H317" s="148">
        <v>179.76</v>
      </c>
      <c r="L317" s="144"/>
      <c r="M317" s="149"/>
      <c r="T317" s="150"/>
      <c r="AT317" s="146" t="s">
        <v>170</v>
      </c>
      <c r="AU317" s="146" t="s">
        <v>97</v>
      </c>
      <c r="AV317" s="12" t="s">
        <v>97</v>
      </c>
      <c r="AW317" s="12" t="s">
        <v>40</v>
      </c>
      <c r="AX317" s="12" t="s">
        <v>87</v>
      </c>
      <c r="AY317" s="146" t="s">
        <v>158</v>
      </c>
    </row>
    <row r="318" spans="2:51" s="12" customFormat="1">
      <c r="B318" s="144"/>
      <c r="D318" s="145" t="s">
        <v>170</v>
      </c>
      <c r="E318" s="146" t="s">
        <v>1</v>
      </c>
      <c r="F318" s="147" t="s">
        <v>244</v>
      </c>
      <c r="H318" s="148">
        <v>60.48</v>
      </c>
      <c r="L318" s="144"/>
      <c r="M318" s="149"/>
      <c r="T318" s="150"/>
      <c r="AT318" s="146" t="s">
        <v>170</v>
      </c>
      <c r="AU318" s="146" t="s">
        <v>97</v>
      </c>
      <c r="AV318" s="12" t="s">
        <v>97</v>
      </c>
      <c r="AW318" s="12" t="s">
        <v>40</v>
      </c>
      <c r="AX318" s="12" t="s">
        <v>87</v>
      </c>
      <c r="AY318" s="146" t="s">
        <v>158</v>
      </c>
    </row>
    <row r="319" spans="2:51" s="12" customFormat="1">
      <c r="B319" s="144"/>
      <c r="D319" s="145" t="s">
        <v>170</v>
      </c>
      <c r="E319" s="146" t="s">
        <v>1</v>
      </c>
      <c r="F319" s="147" t="s">
        <v>244</v>
      </c>
      <c r="H319" s="148">
        <v>60.48</v>
      </c>
      <c r="L319" s="144"/>
      <c r="M319" s="149"/>
      <c r="T319" s="150"/>
      <c r="AT319" s="146" t="s">
        <v>170</v>
      </c>
      <c r="AU319" s="146" t="s">
        <v>97</v>
      </c>
      <c r="AV319" s="12" t="s">
        <v>97</v>
      </c>
      <c r="AW319" s="12" t="s">
        <v>40</v>
      </c>
      <c r="AX319" s="12" t="s">
        <v>87</v>
      </c>
      <c r="AY319" s="146" t="s">
        <v>158</v>
      </c>
    </row>
    <row r="320" spans="2:51" s="13" customFormat="1">
      <c r="B320" s="151"/>
      <c r="D320" s="145" t="s">
        <v>170</v>
      </c>
      <c r="E320" s="152" t="s">
        <v>1</v>
      </c>
      <c r="F320" s="153" t="s">
        <v>174</v>
      </c>
      <c r="H320" s="154">
        <v>1073.4880000000001</v>
      </c>
      <c r="L320" s="151"/>
      <c r="M320" s="155"/>
      <c r="T320" s="156"/>
      <c r="AT320" s="152" t="s">
        <v>170</v>
      </c>
      <c r="AU320" s="152" t="s">
        <v>97</v>
      </c>
      <c r="AV320" s="13" t="s">
        <v>166</v>
      </c>
      <c r="AW320" s="13" t="s">
        <v>40</v>
      </c>
      <c r="AX320" s="13" t="s">
        <v>95</v>
      </c>
      <c r="AY320" s="152" t="s">
        <v>158</v>
      </c>
    </row>
    <row r="321" spans="2:65" s="1" customFormat="1" ht="24.2" customHeight="1">
      <c r="B321" s="128"/>
      <c r="C321" s="129" t="s">
        <v>319</v>
      </c>
      <c r="D321" s="129" t="s">
        <v>161</v>
      </c>
      <c r="E321" s="130" t="s">
        <v>320</v>
      </c>
      <c r="F321" s="131" t="s">
        <v>321</v>
      </c>
      <c r="G321" s="132" t="s">
        <v>164</v>
      </c>
      <c r="H321" s="133">
        <v>47.197000000000003</v>
      </c>
      <c r="I321" s="134">
        <v>350</v>
      </c>
      <c r="J321" s="134">
        <f>ROUND(I321*H321,2)</f>
        <v>16518.95</v>
      </c>
      <c r="K321" s="131" t="s">
        <v>1</v>
      </c>
      <c r="L321" s="29"/>
      <c r="M321" s="135" t="s">
        <v>1</v>
      </c>
      <c r="N321" s="136" t="s">
        <v>52</v>
      </c>
      <c r="O321" s="137">
        <v>0</v>
      </c>
      <c r="P321" s="137">
        <f>O321*H321</f>
        <v>0</v>
      </c>
      <c r="Q321" s="137">
        <v>0</v>
      </c>
      <c r="R321" s="137">
        <f>Q321*H321</f>
        <v>0</v>
      </c>
      <c r="S321" s="137">
        <v>0</v>
      </c>
      <c r="T321" s="138">
        <f>S321*H321</f>
        <v>0</v>
      </c>
      <c r="AR321" s="139" t="s">
        <v>215</v>
      </c>
      <c r="AT321" s="139" t="s">
        <v>161</v>
      </c>
      <c r="AU321" s="139" t="s">
        <v>97</v>
      </c>
      <c r="AY321" s="16" t="s">
        <v>158</v>
      </c>
      <c r="BE321" s="140">
        <f>IF(N321="základní",J321,0)</f>
        <v>16518.95</v>
      </c>
      <c r="BF321" s="140">
        <f>IF(N321="snížená",J321,0)</f>
        <v>0</v>
      </c>
      <c r="BG321" s="140">
        <f>IF(N321="zákl. přenesená",J321,0)</f>
        <v>0</v>
      </c>
      <c r="BH321" s="140">
        <f>IF(N321="sníž. přenesená",J321,0)</f>
        <v>0</v>
      </c>
      <c r="BI321" s="140">
        <f>IF(N321="nulová",J321,0)</f>
        <v>0</v>
      </c>
      <c r="BJ321" s="16" t="s">
        <v>95</v>
      </c>
      <c r="BK321" s="140">
        <f>ROUND(I321*H321,2)</f>
        <v>16518.95</v>
      </c>
      <c r="BL321" s="16" t="s">
        <v>215</v>
      </c>
      <c r="BM321" s="139" t="s">
        <v>322</v>
      </c>
    </row>
    <row r="322" spans="2:65" s="12" customFormat="1">
      <c r="B322" s="144"/>
      <c r="D322" s="145" t="s">
        <v>170</v>
      </c>
      <c r="E322" s="146" t="s">
        <v>1</v>
      </c>
      <c r="F322" s="147" t="s">
        <v>323</v>
      </c>
      <c r="H322" s="148">
        <v>47.197000000000003</v>
      </c>
      <c r="L322" s="144"/>
      <c r="M322" s="149"/>
      <c r="T322" s="150"/>
      <c r="AT322" s="146" t="s">
        <v>170</v>
      </c>
      <c r="AU322" s="146" t="s">
        <v>97</v>
      </c>
      <c r="AV322" s="12" t="s">
        <v>97</v>
      </c>
      <c r="AW322" s="12" t="s">
        <v>40</v>
      </c>
      <c r="AX322" s="12" t="s">
        <v>87</v>
      </c>
      <c r="AY322" s="146" t="s">
        <v>158</v>
      </c>
    </row>
    <row r="323" spans="2:65" s="13" customFormat="1">
      <c r="B323" s="151"/>
      <c r="D323" s="145" t="s">
        <v>170</v>
      </c>
      <c r="E323" s="152" t="s">
        <v>1</v>
      </c>
      <c r="F323" s="153" t="s">
        <v>174</v>
      </c>
      <c r="H323" s="154">
        <v>47.197000000000003</v>
      </c>
      <c r="L323" s="151"/>
      <c r="M323" s="155"/>
      <c r="T323" s="156"/>
      <c r="AT323" s="152" t="s">
        <v>170</v>
      </c>
      <c r="AU323" s="152" t="s">
        <v>97</v>
      </c>
      <c r="AV323" s="13" t="s">
        <v>166</v>
      </c>
      <c r="AW323" s="13" t="s">
        <v>40</v>
      </c>
      <c r="AX323" s="13" t="s">
        <v>95</v>
      </c>
      <c r="AY323" s="152" t="s">
        <v>158</v>
      </c>
    </row>
    <row r="324" spans="2:65" s="11" customFormat="1" ht="22.9" customHeight="1">
      <c r="B324" s="117"/>
      <c r="D324" s="118" t="s">
        <v>86</v>
      </c>
      <c r="E324" s="126" t="s">
        <v>324</v>
      </c>
      <c r="F324" s="126" t="s">
        <v>325</v>
      </c>
      <c r="J324" s="127">
        <f>BK324</f>
        <v>11666.4</v>
      </c>
      <c r="L324" s="117"/>
      <c r="M324" s="121"/>
      <c r="P324" s="122">
        <f>SUM(P325:P333)</f>
        <v>18.264999999999997</v>
      </c>
      <c r="R324" s="122">
        <f>SUM(R325:R333)</f>
        <v>0</v>
      </c>
      <c r="T324" s="123">
        <f>SUM(T325:T333)</f>
        <v>0.41300000000000003</v>
      </c>
      <c r="AR324" s="118" t="s">
        <v>97</v>
      </c>
      <c r="AT324" s="124" t="s">
        <v>86</v>
      </c>
      <c r="AU324" s="124" t="s">
        <v>95</v>
      </c>
      <c r="AY324" s="118" t="s">
        <v>158</v>
      </c>
      <c r="BK324" s="125">
        <f>SUM(BK325:BK333)</f>
        <v>11666.4</v>
      </c>
    </row>
    <row r="325" spans="2:65" s="1" customFormat="1" ht="24.2" customHeight="1">
      <c r="B325" s="128"/>
      <c r="C325" s="129" t="s">
        <v>326</v>
      </c>
      <c r="D325" s="129" t="s">
        <v>161</v>
      </c>
      <c r="E325" s="130" t="s">
        <v>327</v>
      </c>
      <c r="F325" s="131" t="s">
        <v>328</v>
      </c>
      <c r="G325" s="132" t="s">
        <v>248</v>
      </c>
      <c r="H325" s="133">
        <v>1</v>
      </c>
      <c r="I325" s="134">
        <v>38.4</v>
      </c>
      <c r="J325" s="134">
        <f>ROUND(I325*H325,2)</f>
        <v>38.4</v>
      </c>
      <c r="K325" s="131" t="s">
        <v>165</v>
      </c>
      <c r="L325" s="29"/>
      <c r="M325" s="135" t="s">
        <v>1</v>
      </c>
      <c r="N325" s="136" t="s">
        <v>52</v>
      </c>
      <c r="O325" s="137">
        <v>6.5000000000000002E-2</v>
      </c>
      <c r="P325" s="137">
        <f>O325*H325</f>
        <v>6.5000000000000002E-2</v>
      </c>
      <c r="Q325" s="137">
        <v>0</v>
      </c>
      <c r="R325" s="137">
        <f>Q325*H325</f>
        <v>0</v>
      </c>
      <c r="S325" s="137">
        <v>0</v>
      </c>
      <c r="T325" s="138">
        <f>S325*H325</f>
        <v>0</v>
      </c>
      <c r="AR325" s="139" t="s">
        <v>215</v>
      </c>
      <c r="AT325" s="139" t="s">
        <v>161</v>
      </c>
      <c r="AU325" s="139" t="s">
        <v>97</v>
      </c>
      <c r="AY325" s="16" t="s">
        <v>158</v>
      </c>
      <c r="BE325" s="140">
        <f>IF(N325="základní",J325,0)</f>
        <v>38.4</v>
      </c>
      <c r="BF325" s="140">
        <f>IF(N325="snížená",J325,0)</f>
        <v>0</v>
      </c>
      <c r="BG325" s="140">
        <f>IF(N325="zákl. přenesená",J325,0)</f>
        <v>0</v>
      </c>
      <c r="BH325" s="140">
        <f>IF(N325="sníž. přenesená",J325,0)</f>
        <v>0</v>
      </c>
      <c r="BI325" s="140">
        <f>IF(N325="nulová",J325,0)</f>
        <v>0</v>
      </c>
      <c r="BJ325" s="16" t="s">
        <v>95</v>
      </c>
      <c r="BK325" s="140">
        <f>ROUND(I325*H325,2)</f>
        <v>38.4</v>
      </c>
      <c r="BL325" s="16" t="s">
        <v>215</v>
      </c>
      <c r="BM325" s="139" t="s">
        <v>329</v>
      </c>
    </row>
    <row r="326" spans="2:65" s="1" customFormat="1">
      <c r="B326" s="29"/>
      <c r="D326" s="141" t="s">
        <v>168</v>
      </c>
      <c r="F326" s="142" t="s">
        <v>330</v>
      </c>
      <c r="L326" s="29"/>
      <c r="M326" s="143"/>
      <c r="T326" s="53"/>
      <c r="AT326" s="16" t="s">
        <v>168</v>
      </c>
      <c r="AU326" s="16" t="s">
        <v>97</v>
      </c>
    </row>
    <row r="327" spans="2:65" s="1" customFormat="1" ht="24.2" customHeight="1">
      <c r="B327" s="128"/>
      <c r="C327" s="129" t="s">
        <v>331</v>
      </c>
      <c r="D327" s="129" t="s">
        <v>161</v>
      </c>
      <c r="E327" s="130" t="s">
        <v>332</v>
      </c>
      <c r="F327" s="131" t="s">
        <v>333</v>
      </c>
      <c r="G327" s="132" t="s">
        <v>248</v>
      </c>
      <c r="H327" s="133">
        <v>1</v>
      </c>
      <c r="I327" s="134">
        <v>308</v>
      </c>
      <c r="J327" s="134">
        <f>ROUND(I327*H327,2)</f>
        <v>308</v>
      </c>
      <c r="K327" s="131" t="s">
        <v>165</v>
      </c>
      <c r="L327" s="29"/>
      <c r="M327" s="135" t="s">
        <v>1</v>
      </c>
      <c r="N327" s="136" t="s">
        <v>52</v>
      </c>
      <c r="O327" s="137">
        <v>0.6</v>
      </c>
      <c r="P327" s="137">
        <f>O327*H327</f>
        <v>0.6</v>
      </c>
      <c r="Q327" s="137">
        <v>0</v>
      </c>
      <c r="R327" s="137">
        <f>Q327*H327</f>
        <v>0</v>
      </c>
      <c r="S327" s="137">
        <v>1.2999999999999999E-2</v>
      </c>
      <c r="T327" s="138">
        <f>S327*H327</f>
        <v>1.2999999999999999E-2</v>
      </c>
      <c r="AR327" s="139" t="s">
        <v>215</v>
      </c>
      <c r="AT327" s="139" t="s">
        <v>161</v>
      </c>
      <c r="AU327" s="139" t="s">
        <v>97</v>
      </c>
      <c r="AY327" s="16" t="s">
        <v>158</v>
      </c>
      <c r="BE327" s="140">
        <f>IF(N327="základní",J327,0)</f>
        <v>308</v>
      </c>
      <c r="BF327" s="140">
        <f>IF(N327="snížená",J327,0)</f>
        <v>0</v>
      </c>
      <c r="BG327" s="140">
        <f>IF(N327="zákl. přenesená",J327,0)</f>
        <v>0</v>
      </c>
      <c r="BH327" s="140">
        <f>IF(N327="sníž. přenesená",J327,0)</f>
        <v>0</v>
      </c>
      <c r="BI327" s="140">
        <f>IF(N327="nulová",J327,0)</f>
        <v>0</v>
      </c>
      <c r="BJ327" s="16" t="s">
        <v>95</v>
      </c>
      <c r="BK327" s="140">
        <f>ROUND(I327*H327,2)</f>
        <v>308</v>
      </c>
      <c r="BL327" s="16" t="s">
        <v>215</v>
      </c>
      <c r="BM327" s="139" t="s">
        <v>334</v>
      </c>
    </row>
    <row r="328" spans="2:65" s="1" customFormat="1">
      <c r="B328" s="29"/>
      <c r="D328" s="141" t="s">
        <v>168</v>
      </c>
      <c r="F328" s="142" t="s">
        <v>335</v>
      </c>
      <c r="L328" s="29"/>
      <c r="M328" s="143"/>
      <c r="T328" s="53"/>
      <c r="AT328" s="16" t="s">
        <v>168</v>
      </c>
      <c r="AU328" s="16" t="s">
        <v>97</v>
      </c>
    </row>
    <row r="329" spans="2:65" s="1" customFormat="1" ht="37.9" customHeight="1">
      <c r="B329" s="128"/>
      <c r="C329" s="129" t="s">
        <v>336</v>
      </c>
      <c r="D329" s="129" t="s">
        <v>161</v>
      </c>
      <c r="E329" s="130" t="s">
        <v>337</v>
      </c>
      <c r="F329" s="131" t="s">
        <v>338</v>
      </c>
      <c r="G329" s="132" t="s">
        <v>339</v>
      </c>
      <c r="H329" s="133">
        <v>400</v>
      </c>
      <c r="I329" s="134">
        <v>28.3</v>
      </c>
      <c r="J329" s="134">
        <f>ROUND(I329*H329,2)</f>
        <v>11320</v>
      </c>
      <c r="K329" s="131" t="s">
        <v>165</v>
      </c>
      <c r="L329" s="29"/>
      <c r="M329" s="135" t="s">
        <v>1</v>
      </c>
      <c r="N329" s="136" t="s">
        <v>52</v>
      </c>
      <c r="O329" s="137">
        <v>4.3999999999999997E-2</v>
      </c>
      <c r="P329" s="137">
        <f>O329*H329</f>
        <v>17.599999999999998</v>
      </c>
      <c r="Q329" s="137">
        <v>0</v>
      </c>
      <c r="R329" s="137">
        <f>Q329*H329</f>
        <v>0</v>
      </c>
      <c r="S329" s="137">
        <v>1E-3</v>
      </c>
      <c r="T329" s="138">
        <f>S329*H329</f>
        <v>0.4</v>
      </c>
      <c r="AR329" s="139" t="s">
        <v>215</v>
      </c>
      <c r="AT329" s="139" t="s">
        <v>161</v>
      </c>
      <c r="AU329" s="139" t="s">
        <v>97</v>
      </c>
      <c r="AY329" s="16" t="s">
        <v>158</v>
      </c>
      <c r="BE329" s="140">
        <f>IF(N329="základní",J329,0)</f>
        <v>11320</v>
      </c>
      <c r="BF329" s="140">
        <f>IF(N329="snížená",J329,0)</f>
        <v>0</v>
      </c>
      <c r="BG329" s="140">
        <f>IF(N329="zákl. přenesená",J329,0)</f>
        <v>0</v>
      </c>
      <c r="BH329" s="140">
        <f>IF(N329="sníž. přenesená",J329,0)</f>
        <v>0</v>
      </c>
      <c r="BI329" s="140">
        <f>IF(N329="nulová",J329,0)</f>
        <v>0</v>
      </c>
      <c r="BJ329" s="16" t="s">
        <v>95</v>
      </c>
      <c r="BK329" s="140">
        <f>ROUND(I329*H329,2)</f>
        <v>11320</v>
      </c>
      <c r="BL329" s="16" t="s">
        <v>215</v>
      </c>
      <c r="BM329" s="139" t="s">
        <v>340</v>
      </c>
    </row>
    <row r="330" spans="2:65" s="1" customFormat="1">
      <c r="B330" s="29"/>
      <c r="D330" s="141" t="s">
        <v>168</v>
      </c>
      <c r="F330" s="142" t="s">
        <v>341</v>
      </c>
      <c r="L330" s="29"/>
      <c r="M330" s="143"/>
      <c r="T330" s="53"/>
      <c r="AT330" s="16" t="s">
        <v>168</v>
      </c>
      <c r="AU330" s="16" t="s">
        <v>97</v>
      </c>
    </row>
    <row r="331" spans="2:65" s="14" customFormat="1">
      <c r="B331" s="157"/>
      <c r="D331" s="145" t="s">
        <v>170</v>
      </c>
      <c r="E331" s="158" t="s">
        <v>1</v>
      </c>
      <c r="F331" s="159" t="s">
        <v>342</v>
      </c>
      <c r="H331" s="158" t="s">
        <v>1</v>
      </c>
      <c r="L331" s="157"/>
      <c r="M331" s="160"/>
      <c r="T331" s="161"/>
      <c r="AT331" s="158" t="s">
        <v>170</v>
      </c>
      <c r="AU331" s="158" t="s">
        <v>97</v>
      </c>
      <c r="AV331" s="14" t="s">
        <v>95</v>
      </c>
      <c r="AW331" s="14" t="s">
        <v>40</v>
      </c>
      <c r="AX331" s="14" t="s">
        <v>87</v>
      </c>
      <c r="AY331" s="158" t="s">
        <v>158</v>
      </c>
    </row>
    <row r="332" spans="2:65" s="12" customFormat="1">
      <c r="B332" s="144"/>
      <c r="D332" s="145" t="s">
        <v>170</v>
      </c>
      <c r="E332" s="146" t="s">
        <v>1</v>
      </c>
      <c r="F332" s="147" t="s">
        <v>343</v>
      </c>
      <c r="H332" s="148">
        <v>400</v>
      </c>
      <c r="L332" s="144"/>
      <c r="M332" s="149"/>
      <c r="T332" s="150"/>
      <c r="AT332" s="146" t="s">
        <v>170</v>
      </c>
      <c r="AU332" s="146" t="s">
        <v>97</v>
      </c>
      <c r="AV332" s="12" t="s">
        <v>97</v>
      </c>
      <c r="AW332" s="12" t="s">
        <v>40</v>
      </c>
      <c r="AX332" s="12" t="s">
        <v>87</v>
      </c>
      <c r="AY332" s="146" t="s">
        <v>158</v>
      </c>
    </row>
    <row r="333" spans="2:65" s="13" customFormat="1">
      <c r="B333" s="151"/>
      <c r="D333" s="145" t="s">
        <v>170</v>
      </c>
      <c r="E333" s="152" t="s">
        <v>1</v>
      </c>
      <c r="F333" s="153" t="s">
        <v>174</v>
      </c>
      <c r="H333" s="154">
        <v>400</v>
      </c>
      <c r="L333" s="151"/>
      <c r="M333" s="155"/>
      <c r="T333" s="156"/>
      <c r="AT333" s="152" t="s">
        <v>170</v>
      </c>
      <c r="AU333" s="152" t="s">
        <v>97</v>
      </c>
      <c r="AV333" s="13" t="s">
        <v>166</v>
      </c>
      <c r="AW333" s="13" t="s">
        <v>40</v>
      </c>
      <c r="AX333" s="13" t="s">
        <v>95</v>
      </c>
      <c r="AY333" s="152" t="s">
        <v>158</v>
      </c>
    </row>
    <row r="334" spans="2:65" s="11" customFormat="1" ht="25.9" customHeight="1">
      <c r="B334" s="117"/>
      <c r="D334" s="118" t="s">
        <v>86</v>
      </c>
      <c r="E334" s="119" t="s">
        <v>122</v>
      </c>
      <c r="F334" s="119" t="s">
        <v>344</v>
      </c>
      <c r="J334" s="120">
        <f>BK334</f>
        <v>150000</v>
      </c>
      <c r="L334" s="117"/>
      <c r="M334" s="121"/>
      <c r="P334" s="122">
        <f>P335</f>
        <v>0</v>
      </c>
      <c r="R334" s="122">
        <f>R335</f>
        <v>0</v>
      </c>
      <c r="T334" s="123">
        <f>T335</f>
        <v>0</v>
      </c>
      <c r="AR334" s="118" t="s">
        <v>166</v>
      </c>
      <c r="AT334" s="124" t="s">
        <v>86</v>
      </c>
      <c r="AU334" s="124" t="s">
        <v>87</v>
      </c>
      <c r="AY334" s="118" t="s">
        <v>158</v>
      </c>
      <c r="BK334" s="125">
        <f>BK335</f>
        <v>150000</v>
      </c>
    </row>
    <row r="335" spans="2:65" s="1" customFormat="1" ht="24.2" customHeight="1">
      <c r="B335" s="128"/>
      <c r="C335" s="129" t="s">
        <v>345</v>
      </c>
      <c r="D335" s="129" t="s">
        <v>161</v>
      </c>
      <c r="E335" s="130" t="s">
        <v>346</v>
      </c>
      <c r="F335" s="131" t="s">
        <v>347</v>
      </c>
      <c r="G335" s="132" t="s">
        <v>254</v>
      </c>
      <c r="H335" s="133">
        <v>1</v>
      </c>
      <c r="I335" s="134">
        <v>150000</v>
      </c>
      <c r="J335" s="134">
        <f>ROUND(I335*H335,2)</f>
        <v>150000</v>
      </c>
      <c r="K335" s="131" t="s">
        <v>1</v>
      </c>
      <c r="L335" s="29"/>
      <c r="M335" s="162" t="s">
        <v>1</v>
      </c>
      <c r="N335" s="163" t="s">
        <v>52</v>
      </c>
      <c r="O335" s="164">
        <v>0</v>
      </c>
      <c r="P335" s="164">
        <f>O335*H335</f>
        <v>0</v>
      </c>
      <c r="Q335" s="164">
        <v>0</v>
      </c>
      <c r="R335" s="164">
        <f>Q335*H335</f>
        <v>0</v>
      </c>
      <c r="S335" s="164">
        <v>0</v>
      </c>
      <c r="T335" s="165">
        <f>S335*H335</f>
        <v>0</v>
      </c>
      <c r="AR335" s="139" t="s">
        <v>348</v>
      </c>
      <c r="AT335" s="139" t="s">
        <v>161</v>
      </c>
      <c r="AU335" s="139" t="s">
        <v>95</v>
      </c>
      <c r="AY335" s="16" t="s">
        <v>158</v>
      </c>
      <c r="BE335" s="140">
        <f>IF(N335="základní",J335,0)</f>
        <v>150000</v>
      </c>
      <c r="BF335" s="140">
        <f>IF(N335="snížená",J335,0)</f>
        <v>0</v>
      </c>
      <c r="BG335" s="140">
        <f>IF(N335="zákl. přenesená",J335,0)</f>
        <v>0</v>
      </c>
      <c r="BH335" s="140">
        <f>IF(N335="sníž. přenesená",J335,0)</f>
        <v>0</v>
      </c>
      <c r="BI335" s="140">
        <f>IF(N335="nulová",J335,0)</f>
        <v>0</v>
      </c>
      <c r="BJ335" s="16" t="s">
        <v>95</v>
      </c>
      <c r="BK335" s="140">
        <f>ROUND(I335*H335,2)</f>
        <v>150000</v>
      </c>
      <c r="BL335" s="16" t="s">
        <v>348</v>
      </c>
      <c r="BM335" s="139" t="s">
        <v>349</v>
      </c>
    </row>
    <row r="336" spans="2:65" s="1" customFormat="1" ht="6.95" customHeight="1">
      <c r="B336" s="41"/>
      <c r="C336" s="42"/>
      <c r="D336" s="42"/>
      <c r="E336" s="42"/>
      <c r="F336" s="42"/>
      <c r="G336" s="42"/>
      <c r="H336" s="42"/>
      <c r="I336" s="42"/>
      <c r="J336" s="42"/>
      <c r="K336" s="42"/>
      <c r="L336" s="29"/>
    </row>
  </sheetData>
  <autoFilter ref="C125:K335" xr:uid="{00000000-0009-0000-0000-000001000000}"/>
  <mergeCells count="9">
    <mergeCell ref="E87:H87"/>
    <mergeCell ref="E116:H116"/>
    <mergeCell ref="E118:H118"/>
    <mergeCell ref="L2:V2"/>
    <mergeCell ref="E7:H7"/>
    <mergeCell ref="E9:H9"/>
    <mergeCell ref="E18:H18"/>
    <mergeCell ref="E27:H27"/>
    <mergeCell ref="E85:H85"/>
  </mergeCells>
  <hyperlinks>
    <hyperlink ref="F130" r:id="rId1" xr:uid="{00000000-0004-0000-0100-000000000000}"/>
    <hyperlink ref="F136" r:id="rId2" xr:uid="{00000000-0004-0000-0100-000001000000}"/>
    <hyperlink ref="F144" r:id="rId3" xr:uid="{00000000-0004-0000-0100-000002000000}"/>
    <hyperlink ref="F146" r:id="rId4" xr:uid="{00000000-0004-0000-0100-000003000000}"/>
    <hyperlink ref="F148" r:id="rId5" xr:uid="{00000000-0004-0000-0100-000004000000}"/>
    <hyperlink ref="F153" r:id="rId6" xr:uid="{00000000-0004-0000-0100-000005000000}"/>
    <hyperlink ref="F157" r:id="rId7" xr:uid="{00000000-0004-0000-0100-000006000000}"/>
    <hyperlink ref="F162" r:id="rId8" xr:uid="{00000000-0004-0000-0100-000007000000}"/>
    <hyperlink ref="F166" r:id="rId9" xr:uid="{00000000-0004-0000-0100-000008000000}"/>
    <hyperlink ref="F173" r:id="rId10" xr:uid="{00000000-0004-0000-0100-000009000000}"/>
    <hyperlink ref="F200" r:id="rId11" xr:uid="{00000000-0004-0000-0100-00000A000000}"/>
    <hyperlink ref="F205" r:id="rId12" xr:uid="{00000000-0004-0000-0100-00000B000000}"/>
    <hyperlink ref="F210" r:id="rId13" xr:uid="{00000000-0004-0000-0100-00000C000000}"/>
    <hyperlink ref="F214" r:id="rId14" xr:uid="{00000000-0004-0000-0100-00000D000000}"/>
    <hyperlink ref="F218" r:id="rId15" xr:uid="{00000000-0004-0000-0100-00000E000000}"/>
    <hyperlink ref="F222" r:id="rId16" xr:uid="{00000000-0004-0000-0100-00000F000000}"/>
    <hyperlink ref="F227" r:id="rId17" xr:uid="{00000000-0004-0000-0100-000010000000}"/>
    <hyperlink ref="F254" r:id="rId18" xr:uid="{00000000-0004-0000-0100-000011000000}"/>
    <hyperlink ref="F281" r:id="rId19" xr:uid="{00000000-0004-0000-0100-000012000000}"/>
    <hyperlink ref="F288" r:id="rId20" xr:uid="{00000000-0004-0000-0100-000013000000}"/>
    <hyperlink ref="F295" r:id="rId21" xr:uid="{00000000-0004-0000-0100-000014000000}"/>
    <hyperlink ref="F326" r:id="rId22" xr:uid="{00000000-0004-0000-0100-000015000000}"/>
    <hyperlink ref="F328" r:id="rId23" xr:uid="{00000000-0004-0000-0100-000016000000}"/>
    <hyperlink ref="F330" r:id="rId24" xr:uid="{00000000-0004-0000-0100-000017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2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60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100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350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ROUND(J136, 2)</f>
        <v>26655095.489999998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ROUND((SUM(BE136:BE600)),  2)</f>
        <v>26655095.489999998</v>
      </c>
      <c r="I33" s="89">
        <v>0.21</v>
      </c>
      <c r="J33" s="88">
        <f>ROUND(((SUM(BE136:BE600))*I33),  2)</f>
        <v>5597570.0499999998</v>
      </c>
      <c r="L33" s="29"/>
    </row>
    <row r="34" spans="2:12" s="1" customFormat="1" ht="14.45" customHeight="1">
      <c r="B34" s="29"/>
      <c r="E34" s="25" t="s">
        <v>53</v>
      </c>
      <c r="F34" s="88">
        <f>ROUND((SUM(BF136:BF600)),  2)</f>
        <v>0</v>
      </c>
      <c r="I34" s="89">
        <v>0.15</v>
      </c>
      <c r="J34" s="88">
        <f>ROUND(((SUM(BF136:BF600))*I34),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ROUND((SUM(BG136:BG600)),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ROUND((SUM(BH136:BH600)),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ROUND((SUM(BI136:BI600)),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32252665.539999999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02.1 - Stavební a konstrukční část - nový stav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J136</f>
        <v>26655095.490000002</v>
      </c>
      <c r="L96" s="29"/>
      <c r="AU96" s="16" t="s">
        <v>132</v>
      </c>
    </row>
    <row r="97" spans="2:12" s="8" customFormat="1" ht="24.95" customHeight="1">
      <c r="B97" s="101"/>
      <c r="D97" s="102" t="s">
        <v>133</v>
      </c>
      <c r="E97" s="103"/>
      <c r="F97" s="103"/>
      <c r="G97" s="103"/>
      <c r="H97" s="103"/>
      <c r="I97" s="103"/>
      <c r="J97" s="104">
        <f>J137</f>
        <v>15818025.16</v>
      </c>
      <c r="L97" s="101"/>
    </row>
    <row r="98" spans="2:12" s="9" customFormat="1" ht="19.899999999999999" customHeight="1">
      <c r="B98" s="105"/>
      <c r="D98" s="106" t="s">
        <v>351</v>
      </c>
      <c r="E98" s="107"/>
      <c r="F98" s="107"/>
      <c r="G98" s="107"/>
      <c r="H98" s="107"/>
      <c r="I98" s="107"/>
      <c r="J98" s="108">
        <f>J138</f>
        <v>5632248.8499999996</v>
      </c>
      <c r="L98" s="105"/>
    </row>
    <row r="99" spans="2:12" s="9" customFormat="1" ht="19.899999999999999" customHeight="1">
      <c r="B99" s="105"/>
      <c r="D99" s="106" t="s">
        <v>352</v>
      </c>
      <c r="E99" s="107"/>
      <c r="F99" s="107"/>
      <c r="G99" s="107"/>
      <c r="H99" s="107"/>
      <c r="I99" s="107"/>
      <c r="J99" s="108">
        <f>J174</f>
        <v>4898638.4400000004</v>
      </c>
      <c r="L99" s="105"/>
    </row>
    <row r="100" spans="2:12" s="9" customFormat="1" ht="19.899999999999999" customHeight="1">
      <c r="B100" s="105"/>
      <c r="D100" s="106" t="s">
        <v>353</v>
      </c>
      <c r="E100" s="107"/>
      <c r="F100" s="107"/>
      <c r="G100" s="107"/>
      <c r="H100" s="107"/>
      <c r="I100" s="107"/>
      <c r="J100" s="108">
        <f>J269</f>
        <v>1001606.9099999999</v>
      </c>
      <c r="L100" s="105"/>
    </row>
    <row r="101" spans="2:12" s="9" customFormat="1" ht="19.899999999999999" customHeight="1">
      <c r="B101" s="105"/>
      <c r="D101" s="106" t="s">
        <v>354</v>
      </c>
      <c r="E101" s="107"/>
      <c r="F101" s="107"/>
      <c r="G101" s="107"/>
      <c r="H101" s="107"/>
      <c r="I101" s="107"/>
      <c r="J101" s="108">
        <f>J323</f>
        <v>3357455</v>
      </c>
      <c r="L101" s="105"/>
    </row>
    <row r="102" spans="2:12" s="9" customFormat="1" ht="19.899999999999999" customHeight="1">
      <c r="B102" s="105"/>
      <c r="D102" s="106" t="s">
        <v>134</v>
      </c>
      <c r="E102" s="107"/>
      <c r="F102" s="107"/>
      <c r="G102" s="107"/>
      <c r="H102" s="107"/>
      <c r="I102" s="107"/>
      <c r="J102" s="108">
        <f>J330</f>
        <v>644501.74</v>
      </c>
      <c r="L102" s="105"/>
    </row>
    <row r="103" spans="2:12" s="9" customFormat="1" ht="19.899999999999999" customHeight="1">
      <c r="B103" s="105"/>
      <c r="D103" s="106" t="s">
        <v>355</v>
      </c>
      <c r="E103" s="107"/>
      <c r="F103" s="107"/>
      <c r="G103" s="107"/>
      <c r="H103" s="107"/>
      <c r="I103" s="107"/>
      <c r="J103" s="108">
        <f>J357</f>
        <v>283574.21999999997</v>
      </c>
      <c r="L103" s="105"/>
    </row>
    <row r="104" spans="2:12" s="8" customFormat="1" ht="24.95" customHeight="1">
      <c r="B104" s="101"/>
      <c r="D104" s="102" t="s">
        <v>136</v>
      </c>
      <c r="E104" s="103"/>
      <c r="F104" s="103"/>
      <c r="G104" s="103"/>
      <c r="H104" s="103"/>
      <c r="I104" s="103"/>
      <c r="J104" s="104">
        <f>J360</f>
        <v>10837070.33</v>
      </c>
      <c r="L104" s="101"/>
    </row>
    <row r="105" spans="2:12" s="9" customFormat="1" ht="19.899999999999999" customHeight="1">
      <c r="B105" s="105"/>
      <c r="D105" s="106" t="s">
        <v>137</v>
      </c>
      <c r="E105" s="107"/>
      <c r="F105" s="107"/>
      <c r="G105" s="107"/>
      <c r="H105" s="107"/>
      <c r="I105" s="107"/>
      <c r="J105" s="108">
        <f>J361</f>
        <v>101162.34999999999</v>
      </c>
      <c r="L105" s="105"/>
    </row>
    <row r="106" spans="2:12" s="9" customFormat="1" ht="19.899999999999999" customHeight="1">
      <c r="B106" s="105"/>
      <c r="D106" s="106" t="s">
        <v>138</v>
      </c>
      <c r="E106" s="107"/>
      <c r="F106" s="107"/>
      <c r="G106" s="107"/>
      <c r="H106" s="107"/>
      <c r="I106" s="107"/>
      <c r="J106" s="108">
        <f>J371</f>
        <v>58810.259999999995</v>
      </c>
      <c r="L106" s="105"/>
    </row>
    <row r="107" spans="2:12" s="9" customFormat="1" ht="19.899999999999999" customHeight="1">
      <c r="B107" s="105"/>
      <c r="D107" s="106" t="s">
        <v>356</v>
      </c>
      <c r="E107" s="107"/>
      <c r="F107" s="107"/>
      <c r="G107" s="107"/>
      <c r="H107" s="107"/>
      <c r="I107" s="107"/>
      <c r="J107" s="108">
        <f>J403</f>
        <v>1063208.98</v>
      </c>
      <c r="L107" s="105"/>
    </row>
    <row r="108" spans="2:12" s="9" customFormat="1" ht="19.899999999999999" customHeight="1">
      <c r="B108" s="105"/>
      <c r="D108" s="106" t="s">
        <v>139</v>
      </c>
      <c r="E108" s="107"/>
      <c r="F108" s="107"/>
      <c r="G108" s="107"/>
      <c r="H108" s="107"/>
      <c r="I108" s="107"/>
      <c r="J108" s="108">
        <f>J428</f>
        <v>528112</v>
      </c>
      <c r="L108" s="105"/>
    </row>
    <row r="109" spans="2:12" s="9" customFormat="1" ht="19.899999999999999" customHeight="1">
      <c r="B109" s="105"/>
      <c r="D109" s="106" t="s">
        <v>357</v>
      </c>
      <c r="E109" s="107"/>
      <c r="F109" s="107"/>
      <c r="G109" s="107"/>
      <c r="H109" s="107"/>
      <c r="I109" s="107"/>
      <c r="J109" s="108">
        <f>J432</f>
        <v>761455.24</v>
      </c>
      <c r="L109" s="105"/>
    </row>
    <row r="110" spans="2:12" s="9" customFormat="1" ht="19.899999999999999" customHeight="1">
      <c r="B110" s="105"/>
      <c r="D110" s="106" t="s">
        <v>141</v>
      </c>
      <c r="E110" s="107"/>
      <c r="F110" s="107"/>
      <c r="G110" s="107"/>
      <c r="H110" s="107"/>
      <c r="I110" s="107"/>
      <c r="J110" s="108">
        <f>J449</f>
        <v>5628482.7299999995</v>
      </c>
      <c r="L110" s="105"/>
    </row>
    <row r="111" spans="2:12" s="9" customFormat="1" ht="19.899999999999999" customHeight="1">
      <c r="B111" s="105"/>
      <c r="D111" s="106" t="s">
        <v>358</v>
      </c>
      <c r="E111" s="107"/>
      <c r="F111" s="107"/>
      <c r="G111" s="107"/>
      <c r="H111" s="107"/>
      <c r="I111" s="107"/>
      <c r="J111" s="108">
        <f>J481</f>
        <v>395975.44999999995</v>
      </c>
      <c r="L111" s="105"/>
    </row>
    <row r="112" spans="2:12" s="9" customFormat="1" ht="19.899999999999999" customHeight="1">
      <c r="B112" s="105"/>
      <c r="D112" s="106" t="s">
        <v>359</v>
      </c>
      <c r="E112" s="107"/>
      <c r="F112" s="107"/>
      <c r="G112" s="107"/>
      <c r="H112" s="107"/>
      <c r="I112" s="107"/>
      <c r="J112" s="108">
        <f>J496</f>
        <v>833305.59</v>
      </c>
      <c r="L112" s="105"/>
    </row>
    <row r="113" spans="2:12" s="9" customFormat="1" ht="19.899999999999999" customHeight="1">
      <c r="B113" s="105"/>
      <c r="D113" s="106" t="s">
        <v>360</v>
      </c>
      <c r="E113" s="107"/>
      <c r="F113" s="107"/>
      <c r="G113" s="107"/>
      <c r="H113" s="107"/>
      <c r="I113" s="107"/>
      <c r="J113" s="108">
        <f>J511</f>
        <v>871626.98</v>
      </c>
      <c r="L113" s="105"/>
    </row>
    <row r="114" spans="2:12" s="9" customFormat="1" ht="19.899999999999999" customHeight="1">
      <c r="B114" s="105"/>
      <c r="D114" s="106" t="s">
        <v>361</v>
      </c>
      <c r="E114" s="107"/>
      <c r="F114" s="107"/>
      <c r="G114" s="107"/>
      <c r="H114" s="107"/>
      <c r="I114" s="107"/>
      <c r="J114" s="108">
        <f>J532</f>
        <v>309148.46000000002</v>
      </c>
      <c r="L114" s="105"/>
    </row>
    <row r="115" spans="2:12" s="9" customFormat="1" ht="19.899999999999999" customHeight="1">
      <c r="B115" s="105"/>
      <c r="D115" s="106" t="s">
        <v>362</v>
      </c>
      <c r="E115" s="107"/>
      <c r="F115" s="107"/>
      <c r="G115" s="107"/>
      <c r="H115" s="107"/>
      <c r="I115" s="107"/>
      <c r="J115" s="108">
        <f>J568</f>
        <v>32796.79</v>
      </c>
      <c r="L115" s="105"/>
    </row>
    <row r="116" spans="2:12" s="9" customFormat="1" ht="19.899999999999999" customHeight="1">
      <c r="B116" s="105"/>
      <c r="D116" s="106" t="s">
        <v>363</v>
      </c>
      <c r="E116" s="107"/>
      <c r="F116" s="107"/>
      <c r="G116" s="107"/>
      <c r="H116" s="107"/>
      <c r="I116" s="107"/>
      <c r="J116" s="108">
        <f>J585</f>
        <v>252985.5</v>
      </c>
      <c r="L116" s="105"/>
    </row>
    <row r="117" spans="2:12" s="1" customFormat="1" ht="21.75" customHeight="1">
      <c r="B117" s="29"/>
      <c r="L117" s="29"/>
    </row>
    <row r="118" spans="2:12" s="1" customFormat="1" ht="6.95" customHeight="1">
      <c r="B118" s="41"/>
      <c r="C118" s="42"/>
      <c r="D118" s="42"/>
      <c r="E118" s="42"/>
      <c r="F118" s="42"/>
      <c r="G118" s="42"/>
      <c r="H118" s="42"/>
      <c r="I118" s="42"/>
      <c r="J118" s="42"/>
      <c r="K118" s="42"/>
      <c r="L118" s="29"/>
    </row>
    <row r="122" spans="2:12" s="1" customFormat="1" ht="6.95" customHeight="1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29"/>
    </row>
    <row r="123" spans="2:12" s="1" customFormat="1" ht="24.95" customHeight="1">
      <c r="B123" s="29"/>
      <c r="C123" s="20" t="s">
        <v>143</v>
      </c>
      <c r="L123" s="29"/>
    </row>
    <row r="124" spans="2:12" s="1" customFormat="1" ht="6.95" customHeight="1">
      <c r="B124" s="29"/>
      <c r="L124" s="29"/>
    </row>
    <row r="125" spans="2:12" s="1" customFormat="1" ht="12" customHeight="1">
      <c r="B125" s="29"/>
      <c r="C125" s="25" t="s">
        <v>14</v>
      </c>
      <c r="L125" s="29"/>
    </row>
    <row r="126" spans="2:12" s="1" customFormat="1" ht="16.5" customHeight="1">
      <c r="B126" s="29"/>
      <c r="E126" s="222" t="str">
        <f>E7</f>
        <v>Nástavba budovy gymnázia Příbram</v>
      </c>
      <c r="F126" s="223"/>
      <c r="G126" s="223"/>
      <c r="H126" s="223"/>
      <c r="L126" s="29"/>
    </row>
    <row r="127" spans="2:12" s="1" customFormat="1" ht="12" customHeight="1">
      <c r="B127" s="29"/>
      <c r="C127" s="25" t="s">
        <v>126</v>
      </c>
      <c r="L127" s="29"/>
    </row>
    <row r="128" spans="2:12" s="1" customFormat="1" ht="16.5" customHeight="1">
      <c r="B128" s="29"/>
      <c r="E128" s="211" t="str">
        <f>E9</f>
        <v>SO 02.1 - Stavební a konstrukční část - nový stav</v>
      </c>
      <c r="F128" s="221"/>
      <c r="G128" s="221"/>
      <c r="H128" s="221"/>
      <c r="L128" s="29"/>
    </row>
    <row r="129" spans="2:65" s="1" customFormat="1" ht="6.95" customHeight="1">
      <c r="B129" s="29"/>
      <c r="L129" s="29"/>
    </row>
    <row r="130" spans="2:65" s="1" customFormat="1" ht="12" customHeight="1">
      <c r="B130" s="29"/>
      <c r="C130" s="25" t="s">
        <v>20</v>
      </c>
      <c r="F130" s="23" t="str">
        <f>F12</f>
        <v>Legionářů 402, 261 01 Příbram VII</v>
      </c>
      <c r="I130" s="25" t="s">
        <v>22</v>
      </c>
      <c r="J130" s="49" t="str">
        <f>IF(J12="","",J12)</f>
        <v>6. 10. 2023</v>
      </c>
      <c r="L130" s="29"/>
    </row>
    <row r="131" spans="2:65" s="1" customFormat="1" ht="6.95" customHeight="1">
      <c r="B131" s="29"/>
      <c r="L131" s="29"/>
    </row>
    <row r="132" spans="2:65" s="1" customFormat="1" ht="25.7" customHeight="1">
      <c r="B132" s="29"/>
      <c r="C132" s="25" t="s">
        <v>28</v>
      </c>
      <c r="F132" s="23" t="str">
        <f>E15</f>
        <v>Gymnázium Příbram</v>
      </c>
      <c r="I132" s="25" t="s">
        <v>36</v>
      </c>
      <c r="J132" s="27" t="str">
        <f>E21</f>
        <v>Ing. arch. Viktor Tuček</v>
      </c>
      <c r="L132" s="29"/>
    </row>
    <row r="133" spans="2:65" s="1" customFormat="1" ht="25.7" customHeight="1">
      <c r="B133" s="29"/>
      <c r="C133" s="25" t="s">
        <v>34</v>
      </c>
      <c r="F133" s="23" t="str">
        <f>IF(E18="","",E18)</f>
        <v xml:space="preserve"> </v>
      </c>
      <c r="I133" s="25" t="s">
        <v>41</v>
      </c>
      <c r="J133" s="27" t="str">
        <f>E24</f>
        <v>Speciosa International s.r.o.</v>
      </c>
      <c r="L133" s="29"/>
    </row>
    <row r="134" spans="2:65" s="1" customFormat="1" ht="10.35" customHeight="1">
      <c r="B134" s="29"/>
      <c r="L134" s="29"/>
    </row>
    <row r="135" spans="2:65" s="10" customFormat="1" ht="29.25" customHeight="1">
      <c r="B135" s="109"/>
      <c r="C135" s="110" t="s">
        <v>144</v>
      </c>
      <c r="D135" s="111" t="s">
        <v>72</v>
      </c>
      <c r="E135" s="111" t="s">
        <v>68</v>
      </c>
      <c r="F135" s="111" t="s">
        <v>69</v>
      </c>
      <c r="G135" s="111" t="s">
        <v>145</v>
      </c>
      <c r="H135" s="111" t="s">
        <v>146</v>
      </c>
      <c r="I135" s="111" t="s">
        <v>147</v>
      </c>
      <c r="J135" s="111" t="s">
        <v>130</v>
      </c>
      <c r="K135" s="112" t="s">
        <v>148</v>
      </c>
      <c r="L135" s="109"/>
      <c r="M135" s="56" t="s">
        <v>1</v>
      </c>
      <c r="N135" s="57" t="s">
        <v>51</v>
      </c>
      <c r="O135" s="57" t="s">
        <v>149</v>
      </c>
      <c r="P135" s="57" t="s">
        <v>150</v>
      </c>
      <c r="Q135" s="57" t="s">
        <v>151</v>
      </c>
      <c r="R135" s="57" t="s">
        <v>152</v>
      </c>
      <c r="S135" s="57" t="s">
        <v>153</v>
      </c>
      <c r="T135" s="58" t="s">
        <v>154</v>
      </c>
    </row>
    <row r="136" spans="2:65" s="1" customFormat="1" ht="22.9" customHeight="1">
      <c r="B136" s="29"/>
      <c r="C136" s="61" t="s">
        <v>155</v>
      </c>
      <c r="J136" s="113">
        <f>BK136</f>
        <v>26655095.490000002</v>
      </c>
      <c r="L136" s="29"/>
      <c r="M136" s="59"/>
      <c r="N136" s="50"/>
      <c r="O136" s="50"/>
      <c r="P136" s="114">
        <f>P137+P360</f>
        <v>7456.2980889999999</v>
      </c>
      <c r="Q136" s="50"/>
      <c r="R136" s="114">
        <f>R137+R360</f>
        <v>797.97850005999987</v>
      </c>
      <c r="S136" s="50"/>
      <c r="T136" s="115">
        <f>T137+T360</f>
        <v>0</v>
      </c>
      <c r="AT136" s="16" t="s">
        <v>86</v>
      </c>
      <c r="AU136" s="16" t="s">
        <v>132</v>
      </c>
      <c r="BK136" s="116">
        <f>BK137+BK360</f>
        <v>26655095.490000002</v>
      </c>
    </row>
    <row r="137" spans="2:65" s="11" customFormat="1" ht="25.9" customHeight="1">
      <c r="B137" s="117"/>
      <c r="D137" s="118" t="s">
        <v>86</v>
      </c>
      <c r="E137" s="119" t="s">
        <v>156</v>
      </c>
      <c r="F137" s="119" t="s">
        <v>157</v>
      </c>
      <c r="J137" s="120">
        <f>BK137</f>
        <v>15818025.16</v>
      </c>
      <c r="L137" s="117"/>
      <c r="M137" s="121"/>
      <c r="P137" s="122">
        <f>P138+P174+P269+P323+P330+P357</f>
        <v>4943.3296250000003</v>
      </c>
      <c r="R137" s="122">
        <f>R138+R174+R269+R323+R330+R357</f>
        <v>755.20329824999988</v>
      </c>
      <c r="T137" s="123">
        <f>T138+T174+T269+T323+T330+T357</f>
        <v>0</v>
      </c>
      <c r="AR137" s="118" t="s">
        <v>95</v>
      </c>
      <c r="AT137" s="124" t="s">
        <v>86</v>
      </c>
      <c r="AU137" s="124" t="s">
        <v>87</v>
      </c>
      <c r="AY137" s="118" t="s">
        <v>158</v>
      </c>
      <c r="BK137" s="125">
        <f>BK138+BK174+BK269+BK323+BK330+BK357</f>
        <v>15818025.16</v>
      </c>
    </row>
    <row r="138" spans="2:65" s="11" customFormat="1" ht="22.9" customHeight="1">
      <c r="B138" s="117"/>
      <c r="D138" s="118" t="s">
        <v>86</v>
      </c>
      <c r="E138" s="126" t="s">
        <v>186</v>
      </c>
      <c r="F138" s="126" t="s">
        <v>364</v>
      </c>
      <c r="J138" s="127">
        <f>BK138</f>
        <v>5632248.8499999996</v>
      </c>
      <c r="L138" s="117"/>
      <c r="M138" s="121"/>
      <c r="P138" s="122">
        <f>SUM(P139:P173)</f>
        <v>1137.7215369999999</v>
      </c>
      <c r="R138" s="122">
        <f>SUM(R139:R173)</f>
        <v>218.55634771999999</v>
      </c>
      <c r="T138" s="123">
        <f>SUM(T139:T173)</f>
        <v>0</v>
      </c>
      <c r="AR138" s="118" t="s">
        <v>95</v>
      </c>
      <c r="AT138" s="124" t="s">
        <v>86</v>
      </c>
      <c r="AU138" s="124" t="s">
        <v>95</v>
      </c>
      <c r="AY138" s="118" t="s">
        <v>158</v>
      </c>
      <c r="BK138" s="125">
        <f>SUM(BK139:BK173)</f>
        <v>5632248.8499999996</v>
      </c>
    </row>
    <row r="139" spans="2:65" s="1" customFormat="1" ht="37.9" customHeight="1">
      <c r="B139" s="128"/>
      <c r="C139" s="129" t="s">
        <v>95</v>
      </c>
      <c r="D139" s="129" t="s">
        <v>161</v>
      </c>
      <c r="E139" s="130" t="s">
        <v>365</v>
      </c>
      <c r="F139" s="131" t="s">
        <v>366</v>
      </c>
      <c r="G139" s="132" t="s">
        <v>164</v>
      </c>
      <c r="H139" s="133">
        <v>568.70699999999999</v>
      </c>
      <c r="I139" s="134">
        <v>5920</v>
      </c>
      <c r="J139" s="134">
        <f>ROUND(I139*H139,2)</f>
        <v>3366745.44</v>
      </c>
      <c r="K139" s="131" t="s">
        <v>1</v>
      </c>
      <c r="L139" s="29"/>
      <c r="M139" s="135" t="s">
        <v>1</v>
      </c>
      <c r="N139" s="136" t="s">
        <v>52</v>
      </c>
      <c r="O139" s="137">
        <v>0.69899999999999995</v>
      </c>
      <c r="P139" s="137">
        <f>O139*H139</f>
        <v>397.52619299999998</v>
      </c>
      <c r="Q139" s="137">
        <v>0.24174000000000001</v>
      </c>
      <c r="R139" s="137">
        <f>Q139*H139</f>
        <v>137.47923018</v>
      </c>
      <c r="S139" s="137">
        <v>0</v>
      </c>
      <c r="T139" s="138">
        <f>S139*H139</f>
        <v>0</v>
      </c>
      <c r="AR139" s="139" t="s">
        <v>166</v>
      </c>
      <c r="AT139" s="139" t="s">
        <v>161</v>
      </c>
      <c r="AU139" s="139" t="s">
        <v>97</v>
      </c>
      <c r="AY139" s="16" t="s">
        <v>158</v>
      </c>
      <c r="BE139" s="140">
        <f>IF(N139="základní",J139,0)</f>
        <v>3366745.44</v>
      </c>
      <c r="BF139" s="140">
        <f>IF(N139="snížená",J139,0)</f>
        <v>0</v>
      </c>
      <c r="BG139" s="140">
        <f>IF(N139="zákl. přenesená",J139,0)</f>
        <v>0</v>
      </c>
      <c r="BH139" s="140">
        <f>IF(N139="sníž. přenesená",J139,0)</f>
        <v>0</v>
      </c>
      <c r="BI139" s="140">
        <f>IF(N139="nulová",J139,0)</f>
        <v>0</v>
      </c>
      <c r="BJ139" s="16" t="s">
        <v>95</v>
      </c>
      <c r="BK139" s="140">
        <f>ROUND(I139*H139,2)</f>
        <v>3366745.44</v>
      </c>
      <c r="BL139" s="16" t="s">
        <v>166</v>
      </c>
      <c r="BM139" s="139" t="s">
        <v>367</v>
      </c>
    </row>
    <row r="140" spans="2:65" s="14" customFormat="1">
      <c r="B140" s="157"/>
      <c r="D140" s="145" t="s">
        <v>170</v>
      </c>
      <c r="E140" s="158" t="s">
        <v>1</v>
      </c>
      <c r="F140" s="159" t="s">
        <v>368</v>
      </c>
      <c r="H140" s="158" t="s">
        <v>1</v>
      </c>
      <c r="L140" s="157"/>
      <c r="M140" s="160"/>
      <c r="T140" s="161"/>
      <c r="AT140" s="158" t="s">
        <v>170</v>
      </c>
      <c r="AU140" s="158" t="s">
        <v>97</v>
      </c>
      <c r="AV140" s="14" t="s">
        <v>95</v>
      </c>
      <c r="AW140" s="14" t="s">
        <v>40</v>
      </c>
      <c r="AX140" s="14" t="s">
        <v>87</v>
      </c>
      <c r="AY140" s="158" t="s">
        <v>158</v>
      </c>
    </row>
    <row r="141" spans="2:65" s="12" customFormat="1">
      <c r="B141" s="144"/>
      <c r="D141" s="145" t="s">
        <v>170</v>
      </c>
      <c r="E141" s="146" t="s">
        <v>1</v>
      </c>
      <c r="F141" s="147" t="s">
        <v>369</v>
      </c>
      <c r="H141" s="148">
        <v>516.399</v>
      </c>
      <c r="L141" s="144"/>
      <c r="M141" s="149"/>
      <c r="T141" s="150"/>
      <c r="AT141" s="146" t="s">
        <v>170</v>
      </c>
      <c r="AU141" s="146" t="s">
        <v>97</v>
      </c>
      <c r="AV141" s="12" t="s">
        <v>97</v>
      </c>
      <c r="AW141" s="12" t="s">
        <v>40</v>
      </c>
      <c r="AX141" s="12" t="s">
        <v>87</v>
      </c>
      <c r="AY141" s="146" t="s">
        <v>158</v>
      </c>
    </row>
    <row r="142" spans="2:65" s="14" customFormat="1">
      <c r="B142" s="157"/>
      <c r="D142" s="145" t="s">
        <v>170</v>
      </c>
      <c r="E142" s="158" t="s">
        <v>1</v>
      </c>
      <c r="F142" s="159" t="s">
        <v>370</v>
      </c>
      <c r="H142" s="158" t="s">
        <v>1</v>
      </c>
      <c r="L142" s="157"/>
      <c r="M142" s="160"/>
      <c r="T142" s="161"/>
      <c r="AT142" s="158" t="s">
        <v>170</v>
      </c>
      <c r="AU142" s="158" t="s">
        <v>97</v>
      </c>
      <c r="AV142" s="14" t="s">
        <v>95</v>
      </c>
      <c r="AW142" s="14" t="s">
        <v>40</v>
      </c>
      <c r="AX142" s="14" t="s">
        <v>87</v>
      </c>
      <c r="AY142" s="158" t="s">
        <v>158</v>
      </c>
    </row>
    <row r="143" spans="2:65" s="12" customFormat="1">
      <c r="B143" s="144"/>
      <c r="D143" s="145" t="s">
        <v>170</v>
      </c>
      <c r="E143" s="146" t="s">
        <v>1</v>
      </c>
      <c r="F143" s="147" t="s">
        <v>371</v>
      </c>
      <c r="H143" s="148">
        <v>52.308</v>
      </c>
      <c r="L143" s="144"/>
      <c r="M143" s="149"/>
      <c r="T143" s="150"/>
      <c r="AT143" s="146" t="s">
        <v>170</v>
      </c>
      <c r="AU143" s="146" t="s">
        <v>97</v>
      </c>
      <c r="AV143" s="12" t="s">
        <v>97</v>
      </c>
      <c r="AW143" s="12" t="s">
        <v>40</v>
      </c>
      <c r="AX143" s="12" t="s">
        <v>87</v>
      </c>
      <c r="AY143" s="146" t="s">
        <v>158</v>
      </c>
    </row>
    <row r="144" spans="2:65" s="13" customFormat="1">
      <c r="B144" s="151"/>
      <c r="D144" s="145" t="s">
        <v>170</v>
      </c>
      <c r="E144" s="152" t="s">
        <v>1</v>
      </c>
      <c r="F144" s="153" t="s">
        <v>174</v>
      </c>
      <c r="H144" s="154">
        <v>568.70699999999999</v>
      </c>
      <c r="L144" s="151"/>
      <c r="M144" s="155"/>
      <c r="T144" s="156"/>
      <c r="AT144" s="152" t="s">
        <v>170</v>
      </c>
      <c r="AU144" s="152" t="s">
        <v>97</v>
      </c>
      <c r="AV144" s="13" t="s">
        <v>166</v>
      </c>
      <c r="AW144" s="13" t="s">
        <v>40</v>
      </c>
      <c r="AX144" s="13" t="s">
        <v>95</v>
      </c>
      <c r="AY144" s="152" t="s">
        <v>158</v>
      </c>
    </row>
    <row r="145" spans="2:65" s="1" customFormat="1" ht="37.9" customHeight="1">
      <c r="B145" s="128"/>
      <c r="C145" s="129" t="s">
        <v>97</v>
      </c>
      <c r="D145" s="129" t="s">
        <v>161</v>
      </c>
      <c r="E145" s="130" t="s">
        <v>372</v>
      </c>
      <c r="F145" s="131" t="s">
        <v>373</v>
      </c>
      <c r="G145" s="132" t="s">
        <v>164</v>
      </c>
      <c r="H145" s="133">
        <v>46.322000000000003</v>
      </c>
      <c r="I145" s="134">
        <v>1350</v>
      </c>
      <c r="J145" s="134">
        <f>ROUND(I145*H145,2)</f>
        <v>62534.7</v>
      </c>
      <c r="K145" s="131" t="s">
        <v>165</v>
      </c>
      <c r="L145" s="29"/>
      <c r="M145" s="135" t="s">
        <v>1</v>
      </c>
      <c r="N145" s="136" t="s">
        <v>52</v>
      </c>
      <c r="O145" s="137">
        <v>0.65</v>
      </c>
      <c r="P145" s="137">
        <f>O145*H145</f>
        <v>30.109300000000001</v>
      </c>
      <c r="Q145" s="137">
        <v>0.18249000000000001</v>
      </c>
      <c r="R145" s="137">
        <f>Q145*H145</f>
        <v>8.4533017800000003</v>
      </c>
      <c r="S145" s="137">
        <v>0</v>
      </c>
      <c r="T145" s="138">
        <f>S145*H145</f>
        <v>0</v>
      </c>
      <c r="AR145" s="139" t="s">
        <v>166</v>
      </c>
      <c r="AT145" s="139" t="s">
        <v>161</v>
      </c>
      <c r="AU145" s="139" t="s">
        <v>97</v>
      </c>
      <c r="AY145" s="16" t="s">
        <v>158</v>
      </c>
      <c r="BE145" s="140">
        <f>IF(N145="základní",J145,0)</f>
        <v>62534.7</v>
      </c>
      <c r="BF145" s="140">
        <f>IF(N145="snížená",J145,0)</f>
        <v>0</v>
      </c>
      <c r="BG145" s="140">
        <f>IF(N145="zákl. přenesená",J145,0)</f>
        <v>0</v>
      </c>
      <c r="BH145" s="140">
        <f>IF(N145="sníž. přenesená",J145,0)</f>
        <v>0</v>
      </c>
      <c r="BI145" s="140">
        <f>IF(N145="nulová",J145,0)</f>
        <v>0</v>
      </c>
      <c r="BJ145" s="16" t="s">
        <v>95</v>
      </c>
      <c r="BK145" s="140">
        <f>ROUND(I145*H145,2)</f>
        <v>62534.7</v>
      </c>
      <c r="BL145" s="16" t="s">
        <v>166</v>
      </c>
      <c r="BM145" s="139" t="s">
        <v>374</v>
      </c>
    </row>
    <row r="146" spans="2:65" s="1" customFormat="1">
      <c r="B146" s="29"/>
      <c r="D146" s="141" t="s">
        <v>168</v>
      </c>
      <c r="F146" s="142" t="s">
        <v>375</v>
      </c>
      <c r="L146" s="29"/>
      <c r="M146" s="143"/>
      <c r="T146" s="53"/>
      <c r="AT146" s="16" t="s">
        <v>168</v>
      </c>
      <c r="AU146" s="16" t="s">
        <v>97</v>
      </c>
    </row>
    <row r="147" spans="2:65" s="1" customFormat="1" ht="19.5">
      <c r="B147" s="29"/>
      <c r="D147" s="145" t="s">
        <v>376</v>
      </c>
      <c r="F147" s="166" t="s">
        <v>377</v>
      </c>
      <c r="L147" s="29"/>
      <c r="M147" s="143"/>
      <c r="T147" s="53"/>
      <c r="AT147" s="16" t="s">
        <v>376</v>
      </c>
      <c r="AU147" s="16" t="s">
        <v>97</v>
      </c>
    </row>
    <row r="148" spans="2:65" s="12" customFormat="1">
      <c r="B148" s="144"/>
      <c r="D148" s="145" t="s">
        <v>170</v>
      </c>
      <c r="E148" s="146" t="s">
        <v>1</v>
      </c>
      <c r="F148" s="147" t="s">
        <v>378</v>
      </c>
      <c r="H148" s="148">
        <v>32.662999999999997</v>
      </c>
      <c r="L148" s="144"/>
      <c r="M148" s="149"/>
      <c r="T148" s="150"/>
      <c r="AT148" s="146" t="s">
        <v>170</v>
      </c>
      <c r="AU148" s="146" t="s">
        <v>97</v>
      </c>
      <c r="AV148" s="12" t="s">
        <v>97</v>
      </c>
      <c r="AW148" s="12" t="s">
        <v>40</v>
      </c>
      <c r="AX148" s="12" t="s">
        <v>87</v>
      </c>
      <c r="AY148" s="146" t="s">
        <v>158</v>
      </c>
    </row>
    <row r="149" spans="2:65" s="12" customFormat="1">
      <c r="B149" s="144"/>
      <c r="D149" s="145" t="s">
        <v>170</v>
      </c>
      <c r="E149" s="146" t="s">
        <v>1</v>
      </c>
      <c r="F149" s="147" t="s">
        <v>379</v>
      </c>
      <c r="H149" s="148">
        <v>13.659000000000001</v>
      </c>
      <c r="L149" s="144"/>
      <c r="M149" s="149"/>
      <c r="T149" s="150"/>
      <c r="AT149" s="146" t="s">
        <v>170</v>
      </c>
      <c r="AU149" s="146" t="s">
        <v>97</v>
      </c>
      <c r="AV149" s="12" t="s">
        <v>97</v>
      </c>
      <c r="AW149" s="12" t="s">
        <v>40</v>
      </c>
      <c r="AX149" s="12" t="s">
        <v>87</v>
      </c>
      <c r="AY149" s="146" t="s">
        <v>158</v>
      </c>
    </row>
    <row r="150" spans="2:65" s="13" customFormat="1">
      <c r="B150" s="151"/>
      <c r="D150" s="145" t="s">
        <v>170</v>
      </c>
      <c r="E150" s="152" t="s">
        <v>1</v>
      </c>
      <c r="F150" s="153" t="s">
        <v>174</v>
      </c>
      <c r="H150" s="154">
        <v>46.322000000000003</v>
      </c>
      <c r="L150" s="151"/>
      <c r="M150" s="155"/>
      <c r="T150" s="156"/>
      <c r="AT150" s="152" t="s">
        <v>170</v>
      </c>
      <c r="AU150" s="152" t="s">
        <v>97</v>
      </c>
      <c r="AV150" s="13" t="s">
        <v>166</v>
      </c>
      <c r="AW150" s="13" t="s">
        <v>40</v>
      </c>
      <c r="AX150" s="13" t="s">
        <v>95</v>
      </c>
      <c r="AY150" s="152" t="s">
        <v>158</v>
      </c>
    </row>
    <row r="151" spans="2:65" s="1" customFormat="1" ht="44.25" customHeight="1">
      <c r="B151" s="128"/>
      <c r="C151" s="129" t="s">
        <v>186</v>
      </c>
      <c r="D151" s="129" t="s">
        <v>161</v>
      </c>
      <c r="E151" s="130" t="s">
        <v>380</v>
      </c>
      <c r="F151" s="131" t="s">
        <v>381</v>
      </c>
      <c r="G151" s="132" t="s">
        <v>164</v>
      </c>
      <c r="H151" s="133">
        <v>346.39</v>
      </c>
      <c r="I151" s="134">
        <v>1450</v>
      </c>
      <c r="J151" s="134">
        <f>ROUND(I151*H151,2)</f>
        <v>502265.5</v>
      </c>
      <c r="K151" s="131" t="s">
        <v>165</v>
      </c>
      <c r="L151" s="29"/>
      <c r="M151" s="135" t="s">
        <v>1</v>
      </c>
      <c r="N151" s="136" t="s">
        <v>52</v>
      </c>
      <c r="O151" s="137">
        <v>0.55000000000000004</v>
      </c>
      <c r="P151" s="137">
        <f>O151*H151</f>
        <v>190.5145</v>
      </c>
      <c r="Q151" s="137">
        <v>0.15273999999999999</v>
      </c>
      <c r="R151" s="137">
        <f>Q151*H151</f>
        <v>52.907608599999996</v>
      </c>
      <c r="S151" s="137">
        <v>0</v>
      </c>
      <c r="T151" s="138">
        <f>S151*H151</f>
        <v>0</v>
      </c>
      <c r="AR151" s="139" t="s">
        <v>166</v>
      </c>
      <c r="AT151" s="139" t="s">
        <v>161</v>
      </c>
      <c r="AU151" s="139" t="s">
        <v>97</v>
      </c>
      <c r="AY151" s="16" t="s">
        <v>158</v>
      </c>
      <c r="BE151" s="140">
        <f>IF(N151="základní",J151,0)</f>
        <v>502265.5</v>
      </c>
      <c r="BF151" s="140">
        <f>IF(N151="snížená",J151,0)</f>
        <v>0</v>
      </c>
      <c r="BG151" s="140">
        <f>IF(N151="zákl. přenesená",J151,0)</f>
        <v>0</v>
      </c>
      <c r="BH151" s="140">
        <f>IF(N151="sníž. přenesená",J151,0)</f>
        <v>0</v>
      </c>
      <c r="BI151" s="140">
        <f>IF(N151="nulová",J151,0)</f>
        <v>0</v>
      </c>
      <c r="BJ151" s="16" t="s">
        <v>95</v>
      </c>
      <c r="BK151" s="140">
        <f>ROUND(I151*H151,2)</f>
        <v>502265.5</v>
      </c>
      <c r="BL151" s="16" t="s">
        <v>166</v>
      </c>
      <c r="BM151" s="139" t="s">
        <v>382</v>
      </c>
    </row>
    <row r="152" spans="2:65" s="1" customFormat="1">
      <c r="B152" s="29"/>
      <c r="D152" s="141" t="s">
        <v>168</v>
      </c>
      <c r="F152" s="142" t="s">
        <v>383</v>
      </c>
      <c r="L152" s="29"/>
      <c r="M152" s="143"/>
      <c r="T152" s="53"/>
      <c r="AT152" s="16" t="s">
        <v>168</v>
      </c>
      <c r="AU152" s="16" t="s">
        <v>97</v>
      </c>
    </row>
    <row r="153" spans="2:65" s="1" customFormat="1" ht="19.5">
      <c r="B153" s="29"/>
      <c r="D153" s="145" t="s">
        <v>376</v>
      </c>
      <c r="F153" s="166" t="s">
        <v>377</v>
      </c>
      <c r="L153" s="29"/>
      <c r="M153" s="143"/>
      <c r="T153" s="53"/>
      <c r="AT153" s="16" t="s">
        <v>376</v>
      </c>
      <c r="AU153" s="16" t="s">
        <v>97</v>
      </c>
    </row>
    <row r="154" spans="2:65" s="12" customFormat="1" ht="33.75">
      <c r="B154" s="144"/>
      <c r="D154" s="145" t="s">
        <v>170</v>
      </c>
      <c r="E154" s="146" t="s">
        <v>1</v>
      </c>
      <c r="F154" s="147" t="s">
        <v>384</v>
      </c>
      <c r="H154" s="148">
        <v>346.39</v>
      </c>
      <c r="L154" s="144"/>
      <c r="M154" s="149"/>
      <c r="T154" s="150"/>
      <c r="AT154" s="146" t="s">
        <v>170</v>
      </c>
      <c r="AU154" s="146" t="s">
        <v>97</v>
      </c>
      <c r="AV154" s="12" t="s">
        <v>97</v>
      </c>
      <c r="AW154" s="12" t="s">
        <v>40</v>
      </c>
      <c r="AX154" s="12" t="s">
        <v>87</v>
      </c>
      <c r="AY154" s="146" t="s">
        <v>158</v>
      </c>
    </row>
    <row r="155" spans="2:65" s="13" customFormat="1">
      <c r="B155" s="151"/>
      <c r="D155" s="145" t="s">
        <v>170</v>
      </c>
      <c r="E155" s="152" t="s">
        <v>1</v>
      </c>
      <c r="F155" s="153" t="s">
        <v>174</v>
      </c>
      <c r="H155" s="154">
        <v>346.39</v>
      </c>
      <c r="L155" s="151"/>
      <c r="M155" s="155"/>
      <c r="T155" s="156"/>
      <c r="AT155" s="152" t="s">
        <v>170</v>
      </c>
      <c r="AU155" s="152" t="s">
        <v>97</v>
      </c>
      <c r="AV155" s="13" t="s">
        <v>166</v>
      </c>
      <c r="AW155" s="13" t="s">
        <v>40</v>
      </c>
      <c r="AX155" s="13" t="s">
        <v>95</v>
      </c>
      <c r="AY155" s="152" t="s">
        <v>158</v>
      </c>
    </row>
    <row r="156" spans="2:65" s="1" customFormat="1" ht="37.9" customHeight="1">
      <c r="B156" s="128"/>
      <c r="C156" s="129" t="s">
        <v>166</v>
      </c>
      <c r="D156" s="129" t="s">
        <v>161</v>
      </c>
      <c r="E156" s="130" t="s">
        <v>385</v>
      </c>
      <c r="F156" s="131" t="s">
        <v>386</v>
      </c>
      <c r="G156" s="132" t="s">
        <v>164</v>
      </c>
      <c r="H156" s="133">
        <v>65.843999999999994</v>
      </c>
      <c r="I156" s="134">
        <v>1030</v>
      </c>
      <c r="J156" s="134">
        <f>ROUND(I156*H156,2)</f>
        <v>67819.320000000007</v>
      </c>
      <c r="K156" s="131" t="s">
        <v>165</v>
      </c>
      <c r="L156" s="29"/>
      <c r="M156" s="135" t="s">
        <v>1</v>
      </c>
      <c r="N156" s="136" t="s">
        <v>52</v>
      </c>
      <c r="O156" s="137">
        <v>0.54600000000000004</v>
      </c>
      <c r="P156" s="137">
        <f>O156*H156</f>
        <v>35.950823999999997</v>
      </c>
      <c r="Q156" s="137">
        <v>7.9210000000000003E-2</v>
      </c>
      <c r="R156" s="137">
        <f>Q156*H156</f>
        <v>5.2155032399999994</v>
      </c>
      <c r="S156" s="137">
        <v>0</v>
      </c>
      <c r="T156" s="138">
        <f>S156*H156</f>
        <v>0</v>
      </c>
      <c r="AR156" s="139" t="s">
        <v>166</v>
      </c>
      <c r="AT156" s="139" t="s">
        <v>161</v>
      </c>
      <c r="AU156" s="139" t="s">
        <v>97</v>
      </c>
      <c r="AY156" s="16" t="s">
        <v>158</v>
      </c>
      <c r="BE156" s="140">
        <f>IF(N156="základní",J156,0)</f>
        <v>67819.320000000007</v>
      </c>
      <c r="BF156" s="140">
        <f>IF(N156="snížená",J156,0)</f>
        <v>0</v>
      </c>
      <c r="BG156" s="140">
        <f>IF(N156="zákl. přenesená",J156,0)</f>
        <v>0</v>
      </c>
      <c r="BH156" s="140">
        <f>IF(N156="sníž. přenesená",J156,0)</f>
        <v>0</v>
      </c>
      <c r="BI156" s="140">
        <f>IF(N156="nulová",J156,0)</f>
        <v>0</v>
      </c>
      <c r="BJ156" s="16" t="s">
        <v>95</v>
      </c>
      <c r="BK156" s="140">
        <f>ROUND(I156*H156,2)</f>
        <v>67819.320000000007</v>
      </c>
      <c r="BL156" s="16" t="s">
        <v>166</v>
      </c>
      <c r="BM156" s="139" t="s">
        <v>387</v>
      </c>
    </row>
    <row r="157" spans="2:65" s="1" customFormat="1">
      <c r="B157" s="29"/>
      <c r="D157" s="141" t="s">
        <v>168</v>
      </c>
      <c r="F157" s="142" t="s">
        <v>388</v>
      </c>
      <c r="L157" s="29"/>
      <c r="M157" s="143"/>
      <c r="T157" s="53"/>
      <c r="AT157" s="16" t="s">
        <v>168</v>
      </c>
      <c r="AU157" s="16" t="s">
        <v>97</v>
      </c>
    </row>
    <row r="158" spans="2:65" s="1" customFormat="1" ht="19.5">
      <c r="B158" s="29"/>
      <c r="D158" s="145" t="s">
        <v>376</v>
      </c>
      <c r="F158" s="166" t="s">
        <v>377</v>
      </c>
      <c r="L158" s="29"/>
      <c r="M158" s="143"/>
      <c r="T158" s="53"/>
      <c r="AT158" s="16" t="s">
        <v>376</v>
      </c>
      <c r="AU158" s="16" t="s">
        <v>97</v>
      </c>
    </row>
    <row r="159" spans="2:65" s="12" customFormat="1">
      <c r="B159" s="144"/>
      <c r="D159" s="145" t="s">
        <v>170</v>
      </c>
      <c r="E159" s="146" t="s">
        <v>1</v>
      </c>
      <c r="F159" s="147" t="s">
        <v>389</v>
      </c>
      <c r="H159" s="148">
        <v>65.843999999999994</v>
      </c>
      <c r="L159" s="144"/>
      <c r="M159" s="149"/>
      <c r="T159" s="150"/>
      <c r="AT159" s="146" t="s">
        <v>170</v>
      </c>
      <c r="AU159" s="146" t="s">
        <v>97</v>
      </c>
      <c r="AV159" s="12" t="s">
        <v>97</v>
      </c>
      <c r="AW159" s="12" t="s">
        <v>40</v>
      </c>
      <c r="AX159" s="12" t="s">
        <v>87</v>
      </c>
      <c r="AY159" s="146" t="s">
        <v>158</v>
      </c>
    </row>
    <row r="160" spans="2:65" s="13" customFormat="1">
      <c r="B160" s="151"/>
      <c r="D160" s="145" t="s">
        <v>170</v>
      </c>
      <c r="E160" s="152" t="s">
        <v>1</v>
      </c>
      <c r="F160" s="153" t="s">
        <v>174</v>
      </c>
      <c r="H160" s="154">
        <v>65.843999999999994</v>
      </c>
      <c r="L160" s="151"/>
      <c r="M160" s="155"/>
      <c r="T160" s="156"/>
      <c r="AT160" s="152" t="s">
        <v>170</v>
      </c>
      <c r="AU160" s="152" t="s">
        <v>97</v>
      </c>
      <c r="AV160" s="13" t="s">
        <v>166</v>
      </c>
      <c r="AW160" s="13" t="s">
        <v>40</v>
      </c>
      <c r="AX160" s="13" t="s">
        <v>95</v>
      </c>
      <c r="AY160" s="152" t="s">
        <v>158</v>
      </c>
    </row>
    <row r="161" spans="2:65" s="1" customFormat="1" ht="37.9" customHeight="1">
      <c r="B161" s="128"/>
      <c r="C161" s="129" t="s">
        <v>196</v>
      </c>
      <c r="D161" s="129" t="s">
        <v>161</v>
      </c>
      <c r="E161" s="130" t="s">
        <v>390</v>
      </c>
      <c r="F161" s="131" t="s">
        <v>391</v>
      </c>
      <c r="G161" s="132" t="s">
        <v>164</v>
      </c>
      <c r="H161" s="133">
        <v>94.385999999999996</v>
      </c>
      <c r="I161" s="134">
        <v>751</v>
      </c>
      <c r="J161" s="134">
        <f>ROUND(I161*H161,2)</f>
        <v>70883.89</v>
      </c>
      <c r="K161" s="131" t="s">
        <v>165</v>
      </c>
      <c r="L161" s="29"/>
      <c r="M161" s="135" t="s">
        <v>1</v>
      </c>
      <c r="N161" s="136" t="s">
        <v>52</v>
      </c>
      <c r="O161" s="137">
        <v>0.52</v>
      </c>
      <c r="P161" s="137">
        <f>O161*H161</f>
        <v>49.080719999999999</v>
      </c>
      <c r="Q161" s="137">
        <v>6.1719999999999997E-2</v>
      </c>
      <c r="R161" s="137">
        <f>Q161*H161</f>
        <v>5.8255039199999992</v>
      </c>
      <c r="S161" s="137">
        <v>0</v>
      </c>
      <c r="T161" s="138">
        <f>S161*H161</f>
        <v>0</v>
      </c>
      <c r="AR161" s="139" t="s">
        <v>166</v>
      </c>
      <c r="AT161" s="139" t="s">
        <v>161</v>
      </c>
      <c r="AU161" s="139" t="s">
        <v>97</v>
      </c>
      <c r="AY161" s="16" t="s">
        <v>158</v>
      </c>
      <c r="BE161" s="140">
        <f>IF(N161="základní",J161,0)</f>
        <v>70883.89</v>
      </c>
      <c r="BF161" s="140">
        <f>IF(N161="snížená",J161,0)</f>
        <v>0</v>
      </c>
      <c r="BG161" s="140">
        <f>IF(N161="zákl. přenesená",J161,0)</f>
        <v>0</v>
      </c>
      <c r="BH161" s="140">
        <f>IF(N161="sníž. přenesená",J161,0)</f>
        <v>0</v>
      </c>
      <c r="BI161" s="140">
        <f>IF(N161="nulová",J161,0)</f>
        <v>0</v>
      </c>
      <c r="BJ161" s="16" t="s">
        <v>95</v>
      </c>
      <c r="BK161" s="140">
        <f>ROUND(I161*H161,2)</f>
        <v>70883.89</v>
      </c>
      <c r="BL161" s="16" t="s">
        <v>166</v>
      </c>
      <c r="BM161" s="139" t="s">
        <v>392</v>
      </c>
    </row>
    <row r="162" spans="2:65" s="1" customFormat="1">
      <c r="B162" s="29"/>
      <c r="D162" s="141" t="s">
        <v>168</v>
      </c>
      <c r="F162" s="142" t="s">
        <v>393</v>
      </c>
      <c r="L162" s="29"/>
      <c r="M162" s="143"/>
      <c r="T162" s="53"/>
      <c r="AT162" s="16" t="s">
        <v>168</v>
      </c>
      <c r="AU162" s="16" t="s">
        <v>97</v>
      </c>
    </row>
    <row r="163" spans="2:65" s="1" customFormat="1" ht="19.5">
      <c r="B163" s="29"/>
      <c r="D163" s="145" t="s">
        <v>376</v>
      </c>
      <c r="F163" s="166" t="s">
        <v>377</v>
      </c>
      <c r="L163" s="29"/>
      <c r="M163" s="143"/>
      <c r="T163" s="53"/>
      <c r="AT163" s="16" t="s">
        <v>376</v>
      </c>
      <c r="AU163" s="16" t="s">
        <v>97</v>
      </c>
    </row>
    <row r="164" spans="2:65" s="12" customFormat="1" ht="22.5">
      <c r="B164" s="144"/>
      <c r="D164" s="145" t="s">
        <v>170</v>
      </c>
      <c r="E164" s="146" t="s">
        <v>1</v>
      </c>
      <c r="F164" s="147" t="s">
        <v>394</v>
      </c>
      <c r="H164" s="148">
        <v>94.385999999999996</v>
      </c>
      <c r="L164" s="144"/>
      <c r="M164" s="149"/>
      <c r="T164" s="150"/>
      <c r="AT164" s="146" t="s">
        <v>170</v>
      </c>
      <c r="AU164" s="146" t="s">
        <v>97</v>
      </c>
      <c r="AV164" s="12" t="s">
        <v>97</v>
      </c>
      <c r="AW164" s="12" t="s">
        <v>40</v>
      </c>
      <c r="AX164" s="12" t="s">
        <v>87</v>
      </c>
      <c r="AY164" s="146" t="s">
        <v>158</v>
      </c>
    </row>
    <row r="165" spans="2:65" s="13" customFormat="1">
      <c r="B165" s="151"/>
      <c r="D165" s="145" t="s">
        <v>170</v>
      </c>
      <c r="E165" s="152" t="s">
        <v>1</v>
      </c>
      <c r="F165" s="153" t="s">
        <v>174</v>
      </c>
      <c r="H165" s="154">
        <v>94.385999999999996</v>
      </c>
      <c r="L165" s="151"/>
      <c r="M165" s="155"/>
      <c r="T165" s="156"/>
      <c r="AT165" s="152" t="s">
        <v>170</v>
      </c>
      <c r="AU165" s="152" t="s">
        <v>97</v>
      </c>
      <c r="AV165" s="13" t="s">
        <v>166</v>
      </c>
      <c r="AW165" s="13" t="s">
        <v>40</v>
      </c>
      <c r="AX165" s="13" t="s">
        <v>95</v>
      </c>
      <c r="AY165" s="152" t="s">
        <v>158</v>
      </c>
    </row>
    <row r="166" spans="2:65" s="1" customFormat="1" ht="37.9" customHeight="1">
      <c r="B166" s="128"/>
      <c r="C166" s="129" t="s">
        <v>203</v>
      </c>
      <c r="D166" s="129" t="s">
        <v>161</v>
      </c>
      <c r="E166" s="130" t="s">
        <v>395</v>
      </c>
      <c r="F166" s="131" t="s">
        <v>396</v>
      </c>
      <c r="G166" s="132" t="s">
        <v>248</v>
      </c>
      <c r="H166" s="133">
        <v>40</v>
      </c>
      <c r="I166" s="134">
        <v>24600</v>
      </c>
      <c r="J166" s="134">
        <f>ROUND(I166*H166,2)</f>
        <v>984000</v>
      </c>
      <c r="K166" s="131" t="s">
        <v>1</v>
      </c>
      <c r="L166" s="29"/>
      <c r="M166" s="135" t="s">
        <v>1</v>
      </c>
      <c r="N166" s="136" t="s">
        <v>52</v>
      </c>
      <c r="O166" s="137">
        <v>7.4729999999999999</v>
      </c>
      <c r="P166" s="137">
        <f>O166*H166</f>
        <v>298.92</v>
      </c>
      <c r="Q166" s="137">
        <v>0.12329</v>
      </c>
      <c r="R166" s="137">
        <f>Q166*H166</f>
        <v>4.9315999999999995</v>
      </c>
      <c r="S166" s="137">
        <v>0</v>
      </c>
      <c r="T166" s="138">
        <f>S166*H166</f>
        <v>0</v>
      </c>
      <c r="AR166" s="139" t="s">
        <v>166</v>
      </c>
      <c r="AT166" s="139" t="s">
        <v>161</v>
      </c>
      <c r="AU166" s="139" t="s">
        <v>97</v>
      </c>
      <c r="AY166" s="16" t="s">
        <v>158</v>
      </c>
      <c r="BE166" s="140">
        <f>IF(N166="základní",J166,0)</f>
        <v>984000</v>
      </c>
      <c r="BF166" s="140">
        <f>IF(N166="snížená",J166,0)</f>
        <v>0</v>
      </c>
      <c r="BG166" s="140">
        <f>IF(N166="zákl. přenesená",J166,0)</f>
        <v>0</v>
      </c>
      <c r="BH166" s="140">
        <f>IF(N166="sníž. přenesená",J166,0)</f>
        <v>0</v>
      </c>
      <c r="BI166" s="140">
        <f>IF(N166="nulová",J166,0)</f>
        <v>0</v>
      </c>
      <c r="BJ166" s="16" t="s">
        <v>95</v>
      </c>
      <c r="BK166" s="140">
        <f>ROUND(I166*H166,2)</f>
        <v>984000</v>
      </c>
      <c r="BL166" s="16" t="s">
        <v>166</v>
      </c>
      <c r="BM166" s="139" t="s">
        <v>397</v>
      </c>
    </row>
    <row r="167" spans="2:65" s="1" customFormat="1" ht="19.5">
      <c r="B167" s="29"/>
      <c r="D167" s="145" t="s">
        <v>376</v>
      </c>
      <c r="F167" s="166" t="s">
        <v>398</v>
      </c>
      <c r="L167" s="29"/>
      <c r="M167" s="143"/>
      <c r="T167" s="53"/>
      <c r="AT167" s="16" t="s">
        <v>376</v>
      </c>
      <c r="AU167" s="16" t="s">
        <v>97</v>
      </c>
    </row>
    <row r="168" spans="2:65" s="12" customFormat="1">
      <c r="B168" s="144"/>
      <c r="D168" s="145" t="s">
        <v>170</v>
      </c>
      <c r="E168" s="146" t="s">
        <v>1</v>
      </c>
      <c r="F168" s="147" t="s">
        <v>399</v>
      </c>
      <c r="H168" s="148">
        <v>40</v>
      </c>
      <c r="L168" s="144"/>
      <c r="M168" s="149"/>
      <c r="T168" s="150"/>
      <c r="AT168" s="146" t="s">
        <v>170</v>
      </c>
      <c r="AU168" s="146" t="s">
        <v>97</v>
      </c>
      <c r="AV168" s="12" t="s">
        <v>97</v>
      </c>
      <c r="AW168" s="12" t="s">
        <v>40</v>
      </c>
      <c r="AX168" s="12" t="s">
        <v>87</v>
      </c>
      <c r="AY168" s="146" t="s">
        <v>158</v>
      </c>
    </row>
    <row r="169" spans="2:65" s="13" customFormat="1">
      <c r="B169" s="151"/>
      <c r="D169" s="145" t="s">
        <v>170</v>
      </c>
      <c r="E169" s="152" t="s">
        <v>1</v>
      </c>
      <c r="F169" s="153" t="s">
        <v>174</v>
      </c>
      <c r="H169" s="154">
        <v>40</v>
      </c>
      <c r="L169" s="151"/>
      <c r="M169" s="155"/>
      <c r="T169" s="156"/>
      <c r="AT169" s="152" t="s">
        <v>170</v>
      </c>
      <c r="AU169" s="152" t="s">
        <v>97</v>
      </c>
      <c r="AV169" s="13" t="s">
        <v>166</v>
      </c>
      <c r="AW169" s="13" t="s">
        <v>40</v>
      </c>
      <c r="AX169" s="13" t="s">
        <v>95</v>
      </c>
      <c r="AY169" s="152" t="s">
        <v>158</v>
      </c>
    </row>
    <row r="170" spans="2:65" s="1" customFormat="1" ht="37.9" customHeight="1">
      <c r="B170" s="128"/>
      <c r="C170" s="129" t="s">
        <v>212</v>
      </c>
      <c r="D170" s="129" t="s">
        <v>161</v>
      </c>
      <c r="E170" s="130" t="s">
        <v>400</v>
      </c>
      <c r="F170" s="131" t="s">
        <v>401</v>
      </c>
      <c r="G170" s="132" t="s">
        <v>248</v>
      </c>
      <c r="H170" s="133">
        <v>20</v>
      </c>
      <c r="I170" s="134">
        <v>28900</v>
      </c>
      <c r="J170" s="134">
        <f>ROUND(I170*H170,2)</f>
        <v>578000</v>
      </c>
      <c r="K170" s="131" t="s">
        <v>1</v>
      </c>
      <c r="L170" s="29"/>
      <c r="M170" s="135" t="s">
        <v>1</v>
      </c>
      <c r="N170" s="136" t="s">
        <v>52</v>
      </c>
      <c r="O170" s="137">
        <v>6.7809999999999997</v>
      </c>
      <c r="P170" s="137">
        <f>O170*H170</f>
        <v>135.62</v>
      </c>
      <c r="Q170" s="137">
        <v>0.18718000000000001</v>
      </c>
      <c r="R170" s="137">
        <f>Q170*H170</f>
        <v>3.7436000000000003</v>
      </c>
      <c r="S170" s="137">
        <v>0</v>
      </c>
      <c r="T170" s="138">
        <f>S170*H170</f>
        <v>0</v>
      </c>
      <c r="AR170" s="139" t="s">
        <v>166</v>
      </c>
      <c r="AT170" s="139" t="s">
        <v>161</v>
      </c>
      <c r="AU170" s="139" t="s">
        <v>97</v>
      </c>
      <c r="AY170" s="16" t="s">
        <v>158</v>
      </c>
      <c r="BE170" s="140">
        <f>IF(N170="základní",J170,0)</f>
        <v>578000</v>
      </c>
      <c r="BF170" s="140">
        <f>IF(N170="snížená",J170,0)</f>
        <v>0</v>
      </c>
      <c r="BG170" s="140">
        <f>IF(N170="zákl. přenesená",J170,0)</f>
        <v>0</v>
      </c>
      <c r="BH170" s="140">
        <f>IF(N170="sníž. přenesená",J170,0)</f>
        <v>0</v>
      </c>
      <c r="BI170" s="140">
        <f>IF(N170="nulová",J170,0)</f>
        <v>0</v>
      </c>
      <c r="BJ170" s="16" t="s">
        <v>95</v>
      </c>
      <c r="BK170" s="140">
        <f>ROUND(I170*H170,2)</f>
        <v>578000</v>
      </c>
      <c r="BL170" s="16" t="s">
        <v>166</v>
      </c>
      <c r="BM170" s="139" t="s">
        <v>402</v>
      </c>
    </row>
    <row r="171" spans="2:65" s="1" customFormat="1" ht="19.5">
      <c r="B171" s="29"/>
      <c r="D171" s="145" t="s">
        <v>376</v>
      </c>
      <c r="F171" s="166" t="s">
        <v>398</v>
      </c>
      <c r="L171" s="29"/>
      <c r="M171" s="143"/>
      <c r="T171" s="53"/>
      <c r="AT171" s="16" t="s">
        <v>376</v>
      </c>
      <c r="AU171" s="16" t="s">
        <v>97</v>
      </c>
    </row>
    <row r="172" spans="2:65" s="12" customFormat="1">
      <c r="B172" s="144"/>
      <c r="D172" s="145" t="s">
        <v>170</v>
      </c>
      <c r="E172" s="146" t="s">
        <v>1</v>
      </c>
      <c r="F172" s="147" t="s">
        <v>297</v>
      </c>
      <c r="H172" s="148">
        <v>20</v>
      </c>
      <c r="L172" s="144"/>
      <c r="M172" s="149"/>
      <c r="T172" s="150"/>
      <c r="AT172" s="146" t="s">
        <v>170</v>
      </c>
      <c r="AU172" s="146" t="s">
        <v>97</v>
      </c>
      <c r="AV172" s="12" t="s">
        <v>97</v>
      </c>
      <c r="AW172" s="12" t="s">
        <v>40</v>
      </c>
      <c r="AX172" s="12" t="s">
        <v>87</v>
      </c>
      <c r="AY172" s="146" t="s">
        <v>158</v>
      </c>
    </row>
    <row r="173" spans="2:65" s="13" customFormat="1">
      <c r="B173" s="151"/>
      <c r="D173" s="145" t="s">
        <v>170</v>
      </c>
      <c r="E173" s="152" t="s">
        <v>1</v>
      </c>
      <c r="F173" s="153" t="s">
        <v>174</v>
      </c>
      <c r="H173" s="154">
        <v>20</v>
      </c>
      <c r="L173" s="151"/>
      <c r="M173" s="155"/>
      <c r="T173" s="156"/>
      <c r="AT173" s="152" t="s">
        <v>170</v>
      </c>
      <c r="AU173" s="152" t="s">
        <v>97</v>
      </c>
      <c r="AV173" s="13" t="s">
        <v>166</v>
      </c>
      <c r="AW173" s="13" t="s">
        <v>40</v>
      </c>
      <c r="AX173" s="13" t="s">
        <v>95</v>
      </c>
      <c r="AY173" s="152" t="s">
        <v>158</v>
      </c>
    </row>
    <row r="174" spans="2:65" s="11" customFormat="1" ht="22.9" customHeight="1">
      <c r="B174" s="117"/>
      <c r="D174" s="118" t="s">
        <v>86</v>
      </c>
      <c r="E174" s="126" t="s">
        <v>166</v>
      </c>
      <c r="F174" s="126" t="s">
        <v>403</v>
      </c>
      <c r="J174" s="127">
        <f>BK174</f>
        <v>4898638.4400000004</v>
      </c>
      <c r="L174" s="117"/>
      <c r="M174" s="121"/>
      <c r="P174" s="122">
        <f>SUM(P175:P268)</f>
        <v>1723.1926990000004</v>
      </c>
      <c r="R174" s="122">
        <f>SUM(R175:R268)</f>
        <v>451.33562819999997</v>
      </c>
      <c r="T174" s="123">
        <f>SUM(T175:T268)</f>
        <v>0</v>
      </c>
      <c r="AR174" s="118" t="s">
        <v>95</v>
      </c>
      <c r="AT174" s="124" t="s">
        <v>86</v>
      </c>
      <c r="AU174" s="124" t="s">
        <v>95</v>
      </c>
      <c r="AY174" s="118" t="s">
        <v>158</v>
      </c>
      <c r="BK174" s="125">
        <f>SUM(BK175:BK268)</f>
        <v>4898638.4400000004</v>
      </c>
    </row>
    <row r="175" spans="2:65" s="1" customFormat="1" ht="33" customHeight="1">
      <c r="B175" s="128"/>
      <c r="C175" s="129" t="s">
        <v>220</v>
      </c>
      <c r="D175" s="129" t="s">
        <v>161</v>
      </c>
      <c r="E175" s="130" t="s">
        <v>404</v>
      </c>
      <c r="F175" s="131" t="s">
        <v>405</v>
      </c>
      <c r="G175" s="132" t="s">
        <v>177</v>
      </c>
      <c r="H175" s="133">
        <v>145.57300000000001</v>
      </c>
      <c r="I175" s="134">
        <v>5360</v>
      </c>
      <c r="J175" s="134">
        <f>ROUND(I175*H175,2)</f>
        <v>780271.28</v>
      </c>
      <c r="K175" s="131" t="s">
        <v>165</v>
      </c>
      <c r="L175" s="29"/>
      <c r="M175" s="135" t="s">
        <v>1</v>
      </c>
      <c r="N175" s="136" t="s">
        <v>52</v>
      </c>
      <c r="O175" s="137">
        <v>2.58</v>
      </c>
      <c r="P175" s="137">
        <f>O175*H175</f>
        <v>375.57834000000003</v>
      </c>
      <c r="Q175" s="137">
        <v>2.5018699999999998</v>
      </c>
      <c r="R175" s="137">
        <f>Q175*H175</f>
        <v>364.20472151000001</v>
      </c>
      <c r="S175" s="137">
        <v>0</v>
      </c>
      <c r="T175" s="138">
        <f>S175*H175</f>
        <v>0</v>
      </c>
      <c r="AR175" s="139" t="s">
        <v>166</v>
      </c>
      <c r="AT175" s="139" t="s">
        <v>161</v>
      </c>
      <c r="AU175" s="139" t="s">
        <v>97</v>
      </c>
      <c r="AY175" s="16" t="s">
        <v>158</v>
      </c>
      <c r="BE175" s="140">
        <f>IF(N175="základní",J175,0)</f>
        <v>780271.28</v>
      </c>
      <c r="BF175" s="140">
        <f>IF(N175="snížená",J175,0)</f>
        <v>0</v>
      </c>
      <c r="BG175" s="140">
        <f>IF(N175="zákl. přenesená",J175,0)</f>
        <v>0</v>
      </c>
      <c r="BH175" s="140">
        <f>IF(N175="sníž. přenesená",J175,0)</f>
        <v>0</v>
      </c>
      <c r="BI175" s="140">
        <f>IF(N175="nulová",J175,0)</f>
        <v>0</v>
      </c>
      <c r="BJ175" s="16" t="s">
        <v>95</v>
      </c>
      <c r="BK175" s="140">
        <f>ROUND(I175*H175,2)</f>
        <v>780271.28</v>
      </c>
      <c r="BL175" s="16" t="s">
        <v>166</v>
      </c>
      <c r="BM175" s="139" t="s">
        <v>406</v>
      </c>
    </row>
    <row r="176" spans="2:65" s="1" customFormat="1">
      <c r="B176" s="29"/>
      <c r="D176" s="141" t="s">
        <v>168</v>
      </c>
      <c r="F176" s="142" t="s">
        <v>407</v>
      </c>
      <c r="L176" s="29"/>
      <c r="M176" s="143"/>
      <c r="T176" s="53"/>
      <c r="AT176" s="16" t="s">
        <v>168</v>
      </c>
      <c r="AU176" s="16" t="s">
        <v>97</v>
      </c>
    </row>
    <row r="177" spans="2:65" s="14" customFormat="1">
      <c r="B177" s="157"/>
      <c r="D177" s="145" t="s">
        <v>170</v>
      </c>
      <c r="E177" s="158" t="s">
        <v>1</v>
      </c>
      <c r="F177" s="159" t="s">
        <v>408</v>
      </c>
      <c r="H177" s="158" t="s">
        <v>1</v>
      </c>
      <c r="L177" s="157"/>
      <c r="M177" s="160"/>
      <c r="T177" s="161"/>
      <c r="AT177" s="158" t="s">
        <v>170</v>
      </c>
      <c r="AU177" s="158" t="s">
        <v>97</v>
      </c>
      <c r="AV177" s="14" t="s">
        <v>95</v>
      </c>
      <c r="AW177" s="14" t="s">
        <v>40</v>
      </c>
      <c r="AX177" s="14" t="s">
        <v>87</v>
      </c>
      <c r="AY177" s="158" t="s">
        <v>158</v>
      </c>
    </row>
    <row r="178" spans="2:65" s="14" customFormat="1">
      <c r="B178" s="157"/>
      <c r="D178" s="145" t="s">
        <v>170</v>
      </c>
      <c r="E178" s="158" t="s">
        <v>1</v>
      </c>
      <c r="F178" s="159" t="s">
        <v>409</v>
      </c>
      <c r="H178" s="158" t="s">
        <v>1</v>
      </c>
      <c r="L178" s="157"/>
      <c r="M178" s="160"/>
      <c r="T178" s="161"/>
      <c r="AT178" s="158" t="s">
        <v>170</v>
      </c>
      <c r="AU178" s="158" t="s">
        <v>97</v>
      </c>
      <c r="AV178" s="14" t="s">
        <v>95</v>
      </c>
      <c r="AW178" s="14" t="s">
        <v>40</v>
      </c>
      <c r="AX178" s="14" t="s">
        <v>87</v>
      </c>
      <c r="AY178" s="158" t="s">
        <v>158</v>
      </c>
    </row>
    <row r="179" spans="2:65" s="12" customFormat="1">
      <c r="B179" s="144"/>
      <c r="D179" s="145" t="s">
        <v>170</v>
      </c>
      <c r="E179" s="146" t="s">
        <v>1</v>
      </c>
      <c r="F179" s="147" t="s">
        <v>410</v>
      </c>
      <c r="H179" s="148">
        <v>130</v>
      </c>
      <c r="L179" s="144"/>
      <c r="M179" s="149"/>
      <c r="T179" s="150"/>
      <c r="AT179" s="146" t="s">
        <v>170</v>
      </c>
      <c r="AU179" s="146" t="s">
        <v>97</v>
      </c>
      <c r="AV179" s="12" t="s">
        <v>97</v>
      </c>
      <c r="AW179" s="12" t="s">
        <v>40</v>
      </c>
      <c r="AX179" s="12" t="s">
        <v>87</v>
      </c>
      <c r="AY179" s="146" t="s">
        <v>158</v>
      </c>
    </row>
    <row r="180" spans="2:65" s="14" customFormat="1">
      <c r="B180" s="157"/>
      <c r="D180" s="145" t="s">
        <v>170</v>
      </c>
      <c r="E180" s="158" t="s">
        <v>1</v>
      </c>
      <c r="F180" s="159" t="s">
        <v>411</v>
      </c>
      <c r="H180" s="158" t="s">
        <v>1</v>
      </c>
      <c r="L180" s="157"/>
      <c r="M180" s="160"/>
      <c r="T180" s="161"/>
      <c r="AT180" s="158" t="s">
        <v>170</v>
      </c>
      <c r="AU180" s="158" t="s">
        <v>97</v>
      </c>
      <c r="AV180" s="14" t="s">
        <v>95</v>
      </c>
      <c r="AW180" s="14" t="s">
        <v>40</v>
      </c>
      <c r="AX180" s="14" t="s">
        <v>87</v>
      </c>
      <c r="AY180" s="158" t="s">
        <v>158</v>
      </c>
    </row>
    <row r="181" spans="2:65" s="12" customFormat="1">
      <c r="B181" s="144"/>
      <c r="D181" s="145" t="s">
        <v>170</v>
      </c>
      <c r="E181" s="146" t="s">
        <v>1</v>
      </c>
      <c r="F181" s="147" t="s">
        <v>412</v>
      </c>
      <c r="H181" s="148">
        <v>2.3199999999999998</v>
      </c>
      <c r="L181" s="144"/>
      <c r="M181" s="149"/>
      <c r="T181" s="150"/>
      <c r="AT181" s="146" t="s">
        <v>170</v>
      </c>
      <c r="AU181" s="146" t="s">
        <v>97</v>
      </c>
      <c r="AV181" s="12" t="s">
        <v>97</v>
      </c>
      <c r="AW181" s="12" t="s">
        <v>40</v>
      </c>
      <c r="AX181" s="12" t="s">
        <v>87</v>
      </c>
      <c r="AY181" s="146" t="s">
        <v>158</v>
      </c>
    </row>
    <row r="182" spans="2:65" s="14" customFormat="1">
      <c r="B182" s="157"/>
      <c r="D182" s="145" t="s">
        <v>170</v>
      </c>
      <c r="E182" s="158" t="s">
        <v>1</v>
      </c>
      <c r="F182" s="159" t="s">
        <v>413</v>
      </c>
      <c r="H182" s="158" t="s">
        <v>1</v>
      </c>
      <c r="L182" s="157"/>
      <c r="M182" s="160"/>
      <c r="T182" s="161"/>
      <c r="AT182" s="158" t="s">
        <v>170</v>
      </c>
      <c r="AU182" s="158" t="s">
        <v>97</v>
      </c>
      <c r="AV182" s="14" t="s">
        <v>95</v>
      </c>
      <c r="AW182" s="14" t="s">
        <v>40</v>
      </c>
      <c r="AX182" s="14" t="s">
        <v>87</v>
      </c>
      <c r="AY182" s="158" t="s">
        <v>158</v>
      </c>
    </row>
    <row r="183" spans="2:65" s="12" customFormat="1">
      <c r="B183" s="144"/>
      <c r="D183" s="145" t="s">
        <v>170</v>
      </c>
      <c r="E183" s="146" t="s">
        <v>1</v>
      </c>
      <c r="F183" s="147" t="s">
        <v>414</v>
      </c>
      <c r="H183" s="148">
        <v>13.253</v>
      </c>
      <c r="L183" s="144"/>
      <c r="M183" s="149"/>
      <c r="T183" s="150"/>
      <c r="AT183" s="146" t="s">
        <v>170</v>
      </c>
      <c r="AU183" s="146" t="s">
        <v>97</v>
      </c>
      <c r="AV183" s="12" t="s">
        <v>97</v>
      </c>
      <c r="AW183" s="12" t="s">
        <v>40</v>
      </c>
      <c r="AX183" s="12" t="s">
        <v>87</v>
      </c>
      <c r="AY183" s="146" t="s">
        <v>158</v>
      </c>
    </row>
    <row r="184" spans="2:65" s="13" customFormat="1">
      <c r="B184" s="151"/>
      <c r="D184" s="145" t="s">
        <v>170</v>
      </c>
      <c r="E184" s="152" t="s">
        <v>1</v>
      </c>
      <c r="F184" s="153" t="s">
        <v>174</v>
      </c>
      <c r="H184" s="154">
        <v>145.57300000000001</v>
      </c>
      <c r="L184" s="151"/>
      <c r="M184" s="155"/>
      <c r="T184" s="156"/>
      <c r="AT184" s="152" t="s">
        <v>170</v>
      </c>
      <c r="AU184" s="152" t="s">
        <v>97</v>
      </c>
      <c r="AV184" s="13" t="s">
        <v>166</v>
      </c>
      <c r="AW184" s="13" t="s">
        <v>40</v>
      </c>
      <c r="AX184" s="13" t="s">
        <v>95</v>
      </c>
      <c r="AY184" s="152" t="s">
        <v>158</v>
      </c>
    </row>
    <row r="185" spans="2:65" s="1" customFormat="1" ht="44.25" customHeight="1">
      <c r="B185" s="128"/>
      <c r="C185" s="129" t="s">
        <v>159</v>
      </c>
      <c r="D185" s="129" t="s">
        <v>161</v>
      </c>
      <c r="E185" s="130" t="s">
        <v>415</v>
      </c>
      <c r="F185" s="131" t="s">
        <v>416</v>
      </c>
      <c r="G185" s="132" t="s">
        <v>177</v>
      </c>
      <c r="H185" s="133">
        <v>145.57300000000001</v>
      </c>
      <c r="I185" s="134">
        <v>195</v>
      </c>
      <c r="J185" s="134">
        <f>ROUND(I185*H185,2)</f>
        <v>28386.74</v>
      </c>
      <c r="K185" s="131" t="s">
        <v>165</v>
      </c>
      <c r="L185" s="29"/>
      <c r="M185" s="135" t="s">
        <v>1</v>
      </c>
      <c r="N185" s="136" t="s">
        <v>52</v>
      </c>
      <c r="O185" s="137">
        <v>0.41</v>
      </c>
      <c r="P185" s="137">
        <f>O185*H185</f>
        <v>59.684930000000001</v>
      </c>
      <c r="Q185" s="137">
        <v>0</v>
      </c>
      <c r="R185" s="137">
        <f>Q185*H185</f>
        <v>0</v>
      </c>
      <c r="S185" s="137">
        <v>0</v>
      </c>
      <c r="T185" s="138">
        <f>S185*H185</f>
        <v>0</v>
      </c>
      <c r="AR185" s="139" t="s">
        <v>166</v>
      </c>
      <c r="AT185" s="139" t="s">
        <v>161</v>
      </c>
      <c r="AU185" s="139" t="s">
        <v>97</v>
      </c>
      <c r="AY185" s="16" t="s">
        <v>158</v>
      </c>
      <c r="BE185" s="140">
        <f>IF(N185="základní",J185,0)</f>
        <v>28386.74</v>
      </c>
      <c r="BF185" s="140">
        <f>IF(N185="snížená",J185,0)</f>
        <v>0</v>
      </c>
      <c r="BG185" s="140">
        <f>IF(N185="zákl. přenesená",J185,0)</f>
        <v>0</v>
      </c>
      <c r="BH185" s="140">
        <f>IF(N185="sníž. přenesená",J185,0)</f>
        <v>0</v>
      </c>
      <c r="BI185" s="140">
        <f>IF(N185="nulová",J185,0)</f>
        <v>0</v>
      </c>
      <c r="BJ185" s="16" t="s">
        <v>95</v>
      </c>
      <c r="BK185" s="140">
        <f>ROUND(I185*H185,2)</f>
        <v>28386.74</v>
      </c>
      <c r="BL185" s="16" t="s">
        <v>166</v>
      </c>
      <c r="BM185" s="139" t="s">
        <v>417</v>
      </c>
    </row>
    <row r="186" spans="2:65" s="1" customFormat="1">
      <c r="B186" s="29"/>
      <c r="D186" s="141" t="s">
        <v>168</v>
      </c>
      <c r="F186" s="142" t="s">
        <v>418</v>
      </c>
      <c r="L186" s="29"/>
      <c r="M186" s="143"/>
      <c r="T186" s="53"/>
      <c r="AT186" s="16" t="s">
        <v>168</v>
      </c>
      <c r="AU186" s="16" t="s">
        <v>97</v>
      </c>
    </row>
    <row r="187" spans="2:65" s="1" customFormat="1" ht="21.75" customHeight="1">
      <c r="B187" s="128"/>
      <c r="C187" s="129" t="s">
        <v>232</v>
      </c>
      <c r="D187" s="129" t="s">
        <v>161</v>
      </c>
      <c r="E187" s="130" t="s">
        <v>419</v>
      </c>
      <c r="F187" s="131" t="s">
        <v>420</v>
      </c>
      <c r="G187" s="132" t="s">
        <v>189</v>
      </c>
      <c r="H187" s="133">
        <v>2.4580000000000002</v>
      </c>
      <c r="I187" s="134">
        <v>40200</v>
      </c>
      <c r="J187" s="134">
        <f>ROUND(I187*H187,2)</f>
        <v>98811.6</v>
      </c>
      <c r="K187" s="131" t="s">
        <v>165</v>
      </c>
      <c r="L187" s="29"/>
      <c r="M187" s="135" t="s">
        <v>1</v>
      </c>
      <c r="N187" s="136" t="s">
        <v>52</v>
      </c>
      <c r="O187" s="137">
        <v>15.231</v>
      </c>
      <c r="P187" s="137">
        <f>O187*H187</f>
        <v>37.437798000000001</v>
      </c>
      <c r="Q187" s="137">
        <v>1.06277</v>
      </c>
      <c r="R187" s="137">
        <f>Q187*H187</f>
        <v>2.6122886600000004</v>
      </c>
      <c r="S187" s="137">
        <v>0</v>
      </c>
      <c r="T187" s="138">
        <f>S187*H187</f>
        <v>0</v>
      </c>
      <c r="AR187" s="139" t="s">
        <v>166</v>
      </c>
      <c r="AT187" s="139" t="s">
        <v>161</v>
      </c>
      <c r="AU187" s="139" t="s">
        <v>97</v>
      </c>
      <c r="AY187" s="16" t="s">
        <v>158</v>
      </c>
      <c r="BE187" s="140">
        <f>IF(N187="základní",J187,0)</f>
        <v>98811.6</v>
      </c>
      <c r="BF187" s="140">
        <f>IF(N187="snížená",J187,0)</f>
        <v>0</v>
      </c>
      <c r="BG187" s="140">
        <f>IF(N187="zákl. přenesená",J187,0)</f>
        <v>0</v>
      </c>
      <c r="BH187" s="140">
        <f>IF(N187="sníž. přenesená",J187,0)</f>
        <v>0</v>
      </c>
      <c r="BI187" s="140">
        <f>IF(N187="nulová",J187,0)</f>
        <v>0</v>
      </c>
      <c r="BJ187" s="16" t="s">
        <v>95</v>
      </c>
      <c r="BK187" s="140">
        <f>ROUND(I187*H187,2)</f>
        <v>98811.6</v>
      </c>
      <c r="BL187" s="16" t="s">
        <v>166</v>
      </c>
      <c r="BM187" s="139" t="s">
        <v>421</v>
      </c>
    </row>
    <row r="188" spans="2:65" s="1" customFormat="1">
      <c r="B188" s="29"/>
      <c r="D188" s="141" t="s">
        <v>168</v>
      </c>
      <c r="F188" s="142" t="s">
        <v>422</v>
      </c>
      <c r="L188" s="29"/>
      <c r="M188" s="143"/>
      <c r="T188" s="53"/>
      <c r="AT188" s="16" t="s">
        <v>168</v>
      </c>
      <c r="AU188" s="16" t="s">
        <v>97</v>
      </c>
    </row>
    <row r="189" spans="2:65" s="14" customFormat="1">
      <c r="B189" s="157"/>
      <c r="D189" s="145" t="s">
        <v>170</v>
      </c>
      <c r="E189" s="158" t="s">
        <v>1</v>
      </c>
      <c r="F189" s="159" t="s">
        <v>408</v>
      </c>
      <c r="H189" s="158" t="s">
        <v>1</v>
      </c>
      <c r="L189" s="157"/>
      <c r="M189" s="160"/>
      <c r="T189" s="161"/>
      <c r="AT189" s="158" t="s">
        <v>170</v>
      </c>
      <c r="AU189" s="158" t="s">
        <v>97</v>
      </c>
      <c r="AV189" s="14" t="s">
        <v>95</v>
      </c>
      <c r="AW189" s="14" t="s">
        <v>40</v>
      </c>
      <c r="AX189" s="14" t="s">
        <v>87</v>
      </c>
      <c r="AY189" s="158" t="s">
        <v>158</v>
      </c>
    </row>
    <row r="190" spans="2:65" s="14" customFormat="1">
      <c r="B190" s="157"/>
      <c r="D190" s="145" t="s">
        <v>170</v>
      </c>
      <c r="E190" s="158" t="s">
        <v>1</v>
      </c>
      <c r="F190" s="159" t="s">
        <v>423</v>
      </c>
      <c r="H190" s="158" t="s">
        <v>1</v>
      </c>
      <c r="L190" s="157"/>
      <c r="M190" s="160"/>
      <c r="T190" s="161"/>
      <c r="AT190" s="158" t="s">
        <v>170</v>
      </c>
      <c r="AU190" s="158" t="s">
        <v>97</v>
      </c>
      <c r="AV190" s="14" t="s">
        <v>95</v>
      </c>
      <c r="AW190" s="14" t="s">
        <v>40</v>
      </c>
      <c r="AX190" s="14" t="s">
        <v>87</v>
      </c>
      <c r="AY190" s="158" t="s">
        <v>158</v>
      </c>
    </row>
    <row r="191" spans="2:65" s="14" customFormat="1">
      <c r="B191" s="157"/>
      <c r="D191" s="145" t="s">
        <v>170</v>
      </c>
      <c r="E191" s="158" t="s">
        <v>1</v>
      </c>
      <c r="F191" s="159" t="s">
        <v>409</v>
      </c>
      <c r="H191" s="158" t="s">
        <v>1</v>
      </c>
      <c r="L191" s="157"/>
      <c r="M191" s="160"/>
      <c r="T191" s="161"/>
      <c r="AT191" s="158" t="s">
        <v>170</v>
      </c>
      <c r="AU191" s="158" t="s">
        <v>97</v>
      </c>
      <c r="AV191" s="14" t="s">
        <v>95</v>
      </c>
      <c r="AW191" s="14" t="s">
        <v>40</v>
      </c>
      <c r="AX191" s="14" t="s">
        <v>87</v>
      </c>
      <c r="AY191" s="158" t="s">
        <v>158</v>
      </c>
    </row>
    <row r="192" spans="2:65" s="12" customFormat="1">
      <c r="B192" s="144"/>
      <c r="D192" s="145" t="s">
        <v>170</v>
      </c>
      <c r="E192" s="146" t="s">
        <v>1</v>
      </c>
      <c r="F192" s="147" t="s">
        <v>424</v>
      </c>
      <c r="H192" s="148">
        <v>2.1949999999999998</v>
      </c>
      <c r="L192" s="144"/>
      <c r="M192" s="149"/>
      <c r="T192" s="150"/>
      <c r="AT192" s="146" t="s">
        <v>170</v>
      </c>
      <c r="AU192" s="146" t="s">
        <v>97</v>
      </c>
      <c r="AV192" s="12" t="s">
        <v>97</v>
      </c>
      <c r="AW192" s="12" t="s">
        <v>40</v>
      </c>
      <c r="AX192" s="12" t="s">
        <v>87</v>
      </c>
      <c r="AY192" s="146" t="s">
        <v>158</v>
      </c>
    </row>
    <row r="193" spans="2:65" s="14" customFormat="1">
      <c r="B193" s="157"/>
      <c r="D193" s="145" t="s">
        <v>170</v>
      </c>
      <c r="E193" s="158" t="s">
        <v>1</v>
      </c>
      <c r="F193" s="159" t="s">
        <v>411</v>
      </c>
      <c r="H193" s="158" t="s">
        <v>1</v>
      </c>
      <c r="L193" s="157"/>
      <c r="M193" s="160"/>
      <c r="T193" s="161"/>
      <c r="AT193" s="158" t="s">
        <v>170</v>
      </c>
      <c r="AU193" s="158" t="s">
        <v>97</v>
      </c>
      <c r="AV193" s="14" t="s">
        <v>95</v>
      </c>
      <c r="AW193" s="14" t="s">
        <v>40</v>
      </c>
      <c r="AX193" s="14" t="s">
        <v>87</v>
      </c>
      <c r="AY193" s="158" t="s">
        <v>158</v>
      </c>
    </row>
    <row r="194" spans="2:65" s="12" customFormat="1">
      <c r="B194" s="144"/>
      <c r="D194" s="145" t="s">
        <v>170</v>
      </c>
      <c r="E194" s="146" t="s">
        <v>1</v>
      </c>
      <c r="F194" s="147" t="s">
        <v>425</v>
      </c>
      <c r="H194" s="148">
        <v>3.9E-2</v>
      </c>
      <c r="L194" s="144"/>
      <c r="M194" s="149"/>
      <c r="T194" s="150"/>
      <c r="AT194" s="146" t="s">
        <v>170</v>
      </c>
      <c r="AU194" s="146" t="s">
        <v>97</v>
      </c>
      <c r="AV194" s="12" t="s">
        <v>97</v>
      </c>
      <c r="AW194" s="12" t="s">
        <v>40</v>
      </c>
      <c r="AX194" s="12" t="s">
        <v>87</v>
      </c>
      <c r="AY194" s="146" t="s">
        <v>158</v>
      </c>
    </row>
    <row r="195" spans="2:65" s="14" customFormat="1">
      <c r="B195" s="157"/>
      <c r="D195" s="145" t="s">
        <v>170</v>
      </c>
      <c r="E195" s="158" t="s">
        <v>1</v>
      </c>
      <c r="F195" s="159" t="s">
        <v>413</v>
      </c>
      <c r="H195" s="158" t="s">
        <v>1</v>
      </c>
      <c r="L195" s="157"/>
      <c r="M195" s="160"/>
      <c r="T195" s="161"/>
      <c r="AT195" s="158" t="s">
        <v>170</v>
      </c>
      <c r="AU195" s="158" t="s">
        <v>97</v>
      </c>
      <c r="AV195" s="14" t="s">
        <v>95</v>
      </c>
      <c r="AW195" s="14" t="s">
        <v>40</v>
      </c>
      <c r="AX195" s="14" t="s">
        <v>87</v>
      </c>
      <c r="AY195" s="158" t="s">
        <v>158</v>
      </c>
    </row>
    <row r="196" spans="2:65" s="12" customFormat="1">
      <c r="B196" s="144"/>
      <c r="D196" s="145" t="s">
        <v>170</v>
      </c>
      <c r="E196" s="146" t="s">
        <v>1</v>
      </c>
      <c r="F196" s="147" t="s">
        <v>426</v>
      </c>
      <c r="H196" s="148">
        <v>0.224</v>
      </c>
      <c r="L196" s="144"/>
      <c r="M196" s="149"/>
      <c r="T196" s="150"/>
      <c r="AT196" s="146" t="s">
        <v>170</v>
      </c>
      <c r="AU196" s="146" t="s">
        <v>97</v>
      </c>
      <c r="AV196" s="12" t="s">
        <v>97</v>
      </c>
      <c r="AW196" s="12" t="s">
        <v>40</v>
      </c>
      <c r="AX196" s="12" t="s">
        <v>87</v>
      </c>
      <c r="AY196" s="146" t="s">
        <v>158</v>
      </c>
    </row>
    <row r="197" spans="2:65" s="13" customFormat="1">
      <c r="B197" s="151"/>
      <c r="D197" s="145" t="s">
        <v>170</v>
      </c>
      <c r="E197" s="152" t="s">
        <v>1</v>
      </c>
      <c r="F197" s="153" t="s">
        <v>174</v>
      </c>
      <c r="H197" s="154">
        <v>2.4580000000000002</v>
      </c>
      <c r="L197" s="151"/>
      <c r="M197" s="155"/>
      <c r="T197" s="156"/>
      <c r="AT197" s="152" t="s">
        <v>170</v>
      </c>
      <c r="AU197" s="152" t="s">
        <v>97</v>
      </c>
      <c r="AV197" s="13" t="s">
        <v>166</v>
      </c>
      <c r="AW197" s="13" t="s">
        <v>40</v>
      </c>
      <c r="AX197" s="13" t="s">
        <v>95</v>
      </c>
      <c r="AY197" s="152" t="s">
        <v>158</v>
      </c>
    </row>
    <row r="198" spans="2:65" s="1" customFormat="1" ht="37.9" customHeight="1">
      <c r="B198" s="128"/>
      <c r="C198" s="129" t="s">
        <v>245</v>
      </c>
      <c r="D198" s="129" t="s">
        <v>161</v>
      </c>
      <c r="E198" s="130" t="s">
        <v>427</v>
      </c>
      <c r="F198" s="131" t="s">
        <v>428</v>
      </c>
      <c r="G198" s="132" t="s">
        <v>189</v>
      </c>
      <c r="H198" s="133">
        <v>10.797000000000001</v>
      </c>
      <c r="I198" s="134">
        <v>11000</v>
      </c>
      <c r="J198" s="134">
        <f>ROUND(I198*H198,2)</f>
        <v>118767</v>
      </c>
      <c r="K198" s="131" t="s">
        <v>165</v>
      </c>
      <c r="L198" s="29"/>
      <c r="M198" s="135" t="s">
        <v>1</v>
      </c>
      <c r="N198" s="136" t="s">
        <v>52</v>
      </c>
      <c r="O198" s="137">
        <v>16.582999999999998</v>
      </c>
      <c r="P198" s="137">
        <f>O198*H198</f>
        <v>179.046651</v>
      </c>
      <c r="Q198" s="137">
        <v>1.7090000000000001E-2</v>
      </c>
      <c r="R198" s="137">
        <f>Q198*H198</f>
        <v>0.18452073000000002</v>
      </c>
      <c r="S198" s="137">
        <v>0</v>
      </c>
      <c r="T198" s="138">
        <f>S198*H198</f>
        <v>0</v>
      </c>
      <c r="AR198" s="139" t="s">
        <v>166</v>
      </c>
      <c r="AT198" s="139" t="s">
        <v>161</v>
      </c>
      <c r="AU198" s="139" t="s">
        <v>97</v>
      </c>
      <c r="AY198" s="16" t="s">
        <v>158</v>
      </c>
      <c r="BE198" s="140">
        <f>IF(N198="základní",J198,0)</f>
        <v>118767</v>
      </c>
      <c r="BF198" s="140">
        <f>IF(N198="snížená",J198,0)</f>
        <v>0</v>
      </c>
      <c r="BG198" s="140">
        <f>IF(N198="zákl. přenesená",J198,0)</f>
        <v>0</v>
      </c>
      <c r="BH198" s="140">
        <f>IF(N198="sníž. přenesená",J198,0)</f>
        <v>0</v>
      </c>
      <c r="BI198" s="140">
        <f>IF(N198="nulová",J198,0)</f>
        <v>0</v>
      </c>
      <c r="BJ198" s="16" t="s">
        <v>95</v>
      </c>
      <c r="BK198" s="140">
        <f>ROUND(I198*H198,2)</f>
        <v>118767</v>
      </c>
      <c r="BL198" s="16" t="s">
        <v>166</v>
      </c>
      <c r="BM198" s="139" t="s">
        <v>429</v>
      </c>
    </row>
    <row r="199" spans="2:65" s="1" customFormat="1">
      <c r="B199" s="29"/>
      <c r="D199" s="141" t="s">
        <v>168</v>
      </c>
      <c r="F199" s="142" t="s">
        <v>430</v>
      </c>
      <c r="L199" s="29"/>
      <c r="M199" s="143"/>
      <c r="T199" s="53"/>
      <c r="AT199" s="16" t="s">
        <v>168</v>
      </c>
      <c r="AU199" s="16" t="s">
        <v>97</v>
      </c>
    </row>
    <row r="200" spans="2:65" s="14" customFormat="1">
      <c r="B200" s="157"/>
      <c r="D200" s="145" t="s">
        <v>170</v>
      </c>
      <c r="E200" s="158" t="s">
        <v>1</v>
      </c>
      <c r="F200" s="159" t="s">
        <v>408</v>
      </c>
      <c r="H200" s="158" t="s">
        <v>1</v>
      </c>
      <c r="L200" s="157"/>
      <c r="M200" s="160"/>
      <c r="T200" s="161"/>
      <c r="AT200" s="158" t="s">
        <v>170</v>
      </c>
      <c r="AU200" s="158" t="s">
        <v>97</v>
      </c>
      <c r="AV200" s="14" t="s">
        <v>95</v>
      </c>
      <c r="AW200" s="14" t="s">
        <v>40</v>
      </c>
      <c r="AX200" s="14" t="s">
        <v>87</v>
      </c>
      <c r="AY200" s="158" t="s">
        <v>158</v>
      </c>
    </row>
    <row r="201" spans="2:65" s="14" customFormat="1">
      <c r="B201" s="157"/>
      <c r="D201" s="145" t="s">
        <v>170</v>
      </c>
      <c r="E201" s="158" t="s">
        <v>1</v>
      </c>
      <c r="F201" s="159" t="s">
        <v>431</v>
      </c>
      <c r="H201" s="158" t="s">
        <v>1</v>
      </c>
      <c r="L201" s="157"/>
      <c r="M201" s="160"/>
      <c r="T201" s="161"/>
      <c r="AT201" s="158" t="s">
        <v>170</v>
      </c>
      <c r="AU201" s="158" t="s">
        <v>97</v>
      </c>
      <c r="AV201" s="14" t="s">
        <v>95</v>
      </c>
      <c r="AW201" s="14" t="s">
        <v>40</v>
      </c>
      <c r="AX201" s="14" t="s">
        <v>87</v>
      </c>
      <c r="AY201" s="158" t="s">
        <v>158</v>
      </c>
    </row>
    <row r="202" spans="2:65" s="14" customFormat="1">
      <c r="B202" s="157"/>
      <c r="D202" s="145" t="s">
        <v>170</v>
      </c>
      <c r="E202" s="158" t="s">
        <v>1</v>
      </c>
      <c r="F202" s="159" t="s">
        <v>432</v>
      </c>
      <c r="H202" s="158" t="s">
        <v>1</v>
      </c>
      <c r="L202" s="157"/>
      <c r="M202" s="160"/>
      <c r="T202" s="161"/>
      <c r="AT202" s="158" t="s">
        <v>170</v>
      </c>
      <c r="AU202" s="158" t="s">
        <v>97</v>
      </c>
      <c r="AV202" s="14" t="s">
        <v>95</v>
      </c>
      <c r="AW202" s="14" t="s">
        <v>40</v>
      </c>
      <c r="AX202" s="14" t="s">
        <v>87</v>
      </c>
      <c r="AY202" s="158" t="s">
        <v>158</v>
      </c>
    </row>
    <row r="203" spans="2:65" s="14" customFormat="1">
      <c r="B203" s="157"/>
      <c r="D203" s="145" t="s">
        <v>170</v>
      </c>
      <c r="E203" s="158" t="s">
        <v>1</v>
      </c>
      <c r="F203" s="159" t="s">
        <v>433</v>
      </c>
      <c r="H203" s="158" t="s">
        <v>1</v>
      </c>
      <c r="L203" s="157"/>
      <c r="M203" s="160"/>
      <c r="T203" s="161"/>
      <c r="AT203" s="158" t="s">
        <v>170</v>
      </c>
      <c r="AU203" s="158" t="s">
        <v>97</v>
      </c>
      <c r="AV203" s="14" t="s">
        <v>95</v>
      </c>
      <c r="AW203" s="14" t="s">
        <v>40</v>
      </c>
      <c r="AX203" s="14" t="s">
        <v>87</v>
      </c>
      <c r="AY203" s="158" t="s">
        <v>158</v>
      </c>
    </row>
    <row r="204" spans="2:65" s="12" customFormat="1">
      <c r="B204" s="144"/>
      <c r="D204" s="145" t="s">
        <v>170</v>
      </c>
      <c r="E204" s="146" t="s">
        <v>1</v>
      </c>
      <c r="F204" s="147" t="s">
        <v>434</v>
      </c>
      <c r="H204" s="148">
        <v>8.7100000000000009</v>
      </c>
      <c r="L204" s="144"/>
      <c r="M204" s="149"/>
      <c r="T204" s="150"/>
      <c r="AT204" s="146" t="s">
        <v>170</v>
      </c>
      <c r="AU204" s="146" t="s">
        <v>97</v>
      </c>
      <c r="AV204" s="12" t="s">
        <v>97</v>
      </c>
      <c r="AW204" s="12" t="s">
        <v>40</v>
      </c>
      <c r="AX204" s="12" t="s">
        <v>87</v>
      </c>
      <c r="AY204" s="146" t="s">
        <v>158</v>
      </c>
    </row>
    <row r="205" spans="2:65" s="14" customFormat="1">
      <c r="B205" s="157"/>
      <c r="D205" s="145" t="s">
        <v>170</v>
      </c>
      <c r="E205" s="158" t="s">
        <v>1</v>
      </c>
      <c r="F205" s="159" t="s">
        <v>435</v>
      </c>
      <c r="H205" s="158" t="s">
        <v>1</v>
      </c>
      <c r="L205" s="157"/>
      <c r="M205" s="160"/>
      <c r="T205" s="161"/>
      <c r="AT205" s="158" t="s">
        <v>170</v>
      </c>
      <c r="AU205" s="158" t="s">
        <v>97</v>
      </c>
      <c r="AV205" s="14" t="s">
        <v>95</v>
      </c>
      <c r="AW205" s="14" t="s">
        <v>40</v>
      </c>
      <c r="AX205" s="14" t="s">
        <v>87</v>
      </c>
      <c r="AY205" s="158" t="s">
        <v>158</v>
      </c>
    </row>
    <row r="206" spans="2:65" s="12" customFormat="1">
      <c r="B206" s="144"/>
      <c r="D206" s="145" t="s">
        <v>170</v>
      </c>
      <c r="E206" s="146" t="s">
        <v>1</v>
      </c>
      <c r="F206" s="147" t="s">
        <v>436</v>
      </c>
      <c r="H206" s="148">
        <v>0.311</v>
      </c>
      <c r="L206" s="144"/>
      <c r="M206" s="149"/>
      <c r="T206" s="150"/>
      <c r="AT206" s="146" t="s">
        <v>170</v>
      </c>
      <c r="AU206" s="146" t="s">
        <v>97</v>
      </c>
      <c r="AV206" s="12" t="s">
        <v>97</v>
      </c>
      <c r="AW206" s="12" t="s">
        <v>40</v>
      </c>
      <c r="AX206" s="12" t="s">
        <v>87</v>
      </c>
      <c r="AY206" s="146" t="s">
        <v>158</v>
      </c>
    </row>
    <row r="207" spans="2:65" s="14" customFormat="1">
      <c r="B207" s="157"/>
      <c r="D207" s="145" t="s">
        <v>170</v>
      </c>
      <c r="E207" s="158" t="s">
        <v>1</v>
      </c>
      <c r="F207" s="159" t="s">
        <v>413</v>
      </c>
      <c r="H207" s="158" t="s">
        <v>1</v>
      </c>
      <c r="L207" s="157"/>
      <c r="M207" s="160"/>
      <c r="T207" s="161"/>
      <c r="AT207" s="158" t="s">
        <v>170</v>
      </c>
      <c r="AU207" s="158" t="s">
        <v>97</v>
      </c>
      <c r="AV207" s="14" t="s">
        <v>95</v>
      </c>
      <c r="AW207" s="14" t="s">
        <v>40</v>
      </c>
      <c r="AX207" s="14" t="s">
        <v>87</v>
      </c>
      <c r="AY207" s="158" t="s">
        <v>158</v>
      </c>
    </row>
    <row r="208" spans="2:65" s="12" customFormat="1">
      <c r="B208" s="144"/>
      <c r="D208" s="145" t="s">
        <v>170</v>
      </c>
      <c r="E208" s="146" t="s">
        <v>1</v>
      </c>
      <c r="F208" s="147" t="s">
        <v>437</v>
      </c>
      <c r="H208" s="148">
        <v>1.776</v>
      </c>
      <c r="L208" s="144"/>
      <c r="M208" s="149"/>
      <c r="T208" s="150"/>
      <c r="AT208" s="146" t="s">
        <v>170</v>
      </c>
      <c r="AU208" s="146" t="s">
        <v>97</v>
      </c>
      <c r="AV208" s="12" t="s">
        <v>97</v>
      </c>
      <c r="AW208" s="12" t="s">
        <v>40</v>
      </c>
      <c r="AX208" s="12" t="s">
        <v>87</v>
      </c>
      <c r="AY208" s="146" t="s">
        <v>158</v>
      </c>
    </row>
    <row r="209" spans="2:65" s="13" customFormat="1">
      <c r="B209" s="151"/>
      <c r="D209" s="145" t="s">
        <v>170</v>
      </c>
      <c r="E209" s="152" t="s">
        <v>1</v>
      </c>
      <c r="F209" s="153" t="s">
        <v>174</v>
      </c>
      <c r="H209" s="154">
        <v>10.797000000000001</v>
      </c>
      <c r="L209" s="151"/>
      <c r="M209" s="155"/>
      <c r="T209" s="156"/>
      <c r="AT209" s="152" t="s">
        <v>170</v>
      </c>
      <c r="AU209" s="152" t="s">
        <v>97</v>
      </c>
      <c r="AV209" s="13" t="s">
        <v>166</v>
      </c>
      <c r="AW209" s="13" t="s">
        <v>40</v>
      </c>
      <c r="AX209" s="13" t="s">
        <v>95</v>
      </c>
      <c r="AY209" s="152" t="s">
        <v>158</v>
      </c>
    </row>
    <row r="210" spans="2:65" s="1" customFormat="1" ht="21.75" customHeight="1">
      <c r="B210" s="128"/>
      <c r="C210" s="167" t="s">
        <v>251</v>
      </c>
      <c r="D210" s="167" t="s">
        <v>438</v>
      </c>
      <c r="E210" s="168" t="s">
        <v>439</v>
      </c>
      <c r="F210" s="169" t="s">
        <v>440</v>
      </c>
      <c r="G210" s="170" t="s">
        <v>189</v>
      </c>
      <c r="H210" s="171">
        <v>10.797000000000001</v>
      </c>
      <c r="I210" s="172">
        <v>38000</v>
      </c>
      <c r="J210" s="172">
        <f>ROUND(I210*H210,2)</f>
        <v>410286</v>
      </c>
      <c r="K210" s="169" t="s">
        <v>165</v>
      </c>
      <c r="L210" s="173"/>
      <c r="M210" s="174" t="s">
        <v>1</v>
      </c>
      <c r="N210" s="175" t="s">
        <v>52</v>
      </c>
      <c r="O210" s="137">
        <v>0</v>
      </c>
      <c r="P210" s="137">
        <f>O210*H210</f>
        <v>0</v>
      </c>
      <c r="Q210" s="137">
        <v>1</v>
      </c>
      <c r="R210" s="137">
        <f>Q210*H210</f>
        <v>10.797000000000001</v>
      </c>
      <c r="S210" s="137">
        <v>0</v>
      </c>
      <c r="T210" s="138">
        <f>S210*H210</f>
        <v>0</v>
      </c>
      <c r="AR210" s="139" t="s">
        <v>220</v>
      </c>
      <c r="AT210" s="139" t="s">
        <v>438</v>
      </c>
      <c r="AU210" s="139" t="s">
        <v>97</v>
      </c>
      <c r="AY210" s="16" t="s">
        <v>158</v>
      </c>
      <c r="BE210" s="140">
        <f>IF(N210="základní",J210,0)</f>
        <v>410286</v>
      </c>
      <c r="BF210" s="140">
        <f>IF(N210="snížená",J210,0)</f>
        <v>0</v>
      </c>
      <c r="BG210" s="140">
        <f>IF(N210="zákl. přenesená",J210,0)</f>
        <v>0</v>
      </c>
      <c r="BH210" s="140">
        <f>IF(N210="sníž. přenesená",J210,0)</f>
        <v>0</v>
      </c>
      <c r="BI210" s="140">
        <f>IF(N210="nulová",J210,0)</f>
        <v>0</v>
      </c>
      <c r="BJ210" s="16" t="s">
        <v>95</v>
      </c>
      <c r="BK210" s="140">
        <f>ROUND(I210*H210,2)</f>
        <v>410286</v>
      </c>
      <c r="BL210" s="16" t="s">
        <v>166</v>
      </c>
      <c r="BM210" s="139" t="s">
        <v>441</v>
      </c>
    </row>
    <row r="211" spans="2:65" s="1" customFormat="1" ht="33" customHeight="1">
      <c r="B211" s="128"/>
      <c r="C211" s="129" t="s">
        <v>256</v>
      </c>
      <c r="D211" s="129" t="s">
        <v>161</v>
      </c>
      <c r="E211" s="130" t="s">
        <v>442</v>
      </c>
      <c r="F211" s="131" t="s">
        <v>443</v>
      </c>
      <c r="G211" s="132" t="s">
        <v>189</v>
      </c>
      <c r="H211" s="133">
        <v>40.950000000000003</v>
      </c>
      <c r="I211" s="134">
        <v>10300</v>
      </c>
      <c r="J211" s="134">
        <f>ROUND(I211*H211,2)</f>
        <v>421785</v>
      </c>
      <c r="K211" s="131" t="s">
        <v>165</v>
      </c>
      <c r="L211" s="29"/>
      <c r="M211" s="135" t="s">
        <v>1</v>
      </c>
      <c r="N211" s="136" t="s">
        <v>52</v>
      </c>
      <c r="O211" s="137">
        <v>15.532999999999999</v>
      </c>
      <c r="P211" s="137">
        <f>O211*H211</f>
        <v>636.07635000000005</v>
      </c>
      <c r="Q211" s="137">
        <v>1.221E-2</v>
      </c>
      <c r="R211" s="137">
        <f>Q211*H211</f>
        <v>0.49999950000000004</v>
      </c>
      <c r="S211" s="137">
        <v>0</v>
      </c>
      <c r="T211" s="138">
        <f>S211*H211</f>
        <v>0</v>
      </c>
      <c r="AR211" s="139" t="s">
        <v>166</v>
      </c>
      <c r="AT211" s="139" t="s">
        <v>161</v>
      </c>
      <c r="AU211" s="139" t="s">
        <v>97</v>
      </c>
      <c r="AY211" s="16" t="s">
        <v>158</v>
      </c>
      <c r="BE211" s="140">
        <f>IF(N211="základní",J211,0)</f>
        <v>421785</v>
      </c>
      <c r="BF211" s="140">
        <f>IF(N211="snížená",J211,0)</f>
        <v>0</v>
      </c>
      <c r="BG211" s="140">
        <f>IF(N211="zákl. přenesená",J211,0)</f>
        <v>0</v>
      </c>
      <c r="BH211" s="140">
        <f>IF(N211="sníž. přenesená",J211,0)</f>
        <v>0</v>
      </c>
      <c r="BI211" s="140">
        <f>IF(N211="nulová",J211,0)</f>
        <v>0</v>
      </c>
      <c r="BJ211" s="16" t="s">
        <v>95</v>
      </c>
      <c r="BK211" s="140">
        <f>ROUND(I211*H211,2)</f>
        <v>421785</v>
      </c>
      <c r="BL211" s="16" t="s">
        <v>166</v>
      </c>
      <c r="BM211" s="139" t="s">
        <v>444</v>
      </c>
    </row>
    <row r="212" spans="2:65" s="1" customFormat="1">
      <c r="B212" s="29"/>
      <c r="D212" s="141" t="s">
        <v>168</v>
      </c>
      <c r="F212" s="142" t="s">
        <v>445</v>
      </c>
      <c r="L212" s="29"/>
      <c r="M212" s="143"/>
      <c r="T212" s="53"/>
      <c r="AT212" s="16" t="s">
        <v>168</v>
      </c>
      <c r="AU212" s="16" t="s">
        <v>97</v>
      </c>
    </row>
    <row r="213" spans="2:65" s="14" customFormat="1">
      <c r="B213" s="157"/>
      <c r="D213" s="145" t="s">
        <v>170</v>
      </c>
      <c r="E213" s="158" t="s">
        <v>1</v>
      </c>
      <c r="F213" s="159" t="s">
        <v>408</v>
      </c>
      <c r="H213" s="158" t="s">
        <v>1</v>
      </c>
      <c r="L213" s="157"/>
      <c r="M213" s="160"/>
      <c r="T213" s="161"/>
      <c r="AT213" s="158" t="s">
        <v>170</v>
      </c>
      <c r="AU213" s="158" t="s">
        <v>97</v>
      </c>
      <c r="AV213" s="14" t="s">
        <v>95</v>
      </c>
      <c r="AW213" s="14" t="s">
        <v>40</v>
      </c>
      <c r="AX213" s="14" t="s">
        <v>87</v>
      </c>
      <c r="AY213" s="158" t="s">
        <v>158</v>
      </c>
    </row>
    <row r="214" spans="2:65" s="14" customFormat="1">
      <c r="B214" s="157"/>
      <c r="D214" s="145" t="s">
        <v>170</v>
      </c>
      <c r="E214" s="158" t="s">
        <v>1</v>
      </c>
      <c r="F214" s="159" t="s">
        <v>446</v>
      </c>
      <c r="H214" s="158" t="s">
        <v>1</v>
      </c>
      <c r="L214" s="157"/>
      <c r="M214" s="160"/>
      <c r="T214" s="161"/>
      <c r="AT214" s="158" t="s">
        <v>170</v>
      </c>
      <c r="AU214" s="158" t="s">
        <v>97</v>
      </c>
      <c r="AV214" s="14" t="s">
        <v>95</v>
      </c>
      <c r="AW214" s="14" t="s">
        <v>40</v>
      </c>
      <c r="AX214" s="14" t="s">
        <v>87</v>
      </c>
      <c r="AY214" s="158" t="s">
        <v>158</v>
      </c>
    </row>
    <row r="215" spans="2:65" s="14" customFormat="1">
      <c r="B215" s="157"/>
      <c r="D215" s="145" t="s">
        <v>170</v>
      </c>
      <c r="E215" s="158" t="s">
        <v>1</v>
      </c>
      <c r="F215" s="159" t="s">
        <v>432</v>
      </c>
      <c r="H215" s="158" t="s">
        <v>1</v>
      </c>
      <c r="L215" s="157"/>
      <c r="M215" s="160"/>
      <c r="T215" s="161"/>
      <c r="AT215" s="158" t="s">
        <v>170</v>
      </c>
      <c r="AU215" s="158" t="s">
        <v>97</v>
      </c>
      <c r="AV215" s="14" t="s">
        <v>95</v>
      </c>
      <c r="AW215" s="14" t="s">
        <v>40</v>
      </c>
      <c r="AX215" s="14" t="s">
        <v>87</v>
      </c>
      <c r="AY215" s="158" t="s">
        <v>158</v>
      </c>
    </row>
    <row r="216" spans="2:65" s="14" customFormat="1">
      <c r="B216" s="157"/>
      <c r="D216" s="145" t="s">
        <v>170</v>
      </c>
      <c r="E216" s="158" t="s">
        <v>1</v>
      </c>
      <c r="F216" s="159" t="s">
        <v>447</v>
      </c>
      <c r="H216" s="158" t="s">
        <v>1</v>
      </c>
      <c r="L216" s="157"/>
      <c r="M216" s="160"/>
      <c r="T216" s="161"/>
      <c r="AT216" s="158" t="s">
        <v>170</v>
      </c>
      <c r="AU216" s="158" t="s">
        <v>97</v>
      </c>
      <c r="AV216" s="14" t="s">
        <v>95</v>
      </c>
      <c r="AW216" s="14" t="s">
        <v>40</v>
      </c>
      <c r="AX216" s="14" t="s">
        <v>87</v>
      </c>
      <c r="AY216" s="158" t="s">
        <v>158</v>
      </c>
    </row>
    <row r="217" spans="2:65" s="12" customFormat="1">
      <c r="B217" s="144"/>
      <c r="D217" s="145" t="s">
        <v>170</v>
      </c>
      <c r="E217" s="146" t="s">
        <v>1</v>
      </c>
      <c r="F217" s="147" t="s">
        <v>448</v>
      </c>
      <c r="H217" s="148">
        <v>40.950000000000003</v>
      </c>
      <c r="L217" s="144"/>
      <c r="M217" s="149"/>
      <c r="T217" s="150"/>
      <c r="AT217" s="146" t="s">
        <v>170</v>
      </c>
      <c r="AU217" s="146" t="s">
        <v>97</v>
      </c>
      <c r="AV217" s="12" t="s">
        <v>97</v>
      </c>
      <c r="AW217" s="12" t="s">
        <v>40</v>
      </c>
      <c r="AX217" s="12" t="s">
        <v>87</v>
      </c>
      <c r="AY217" s="146" t="s">
        <v>158</v>
      </c>
    </row>
    <row r="218" spans="2:65" s="13" customFormat="1">
      <c r="B218" s="151"/>
      <c r="D218" s="145" t="s">
        <v>170</v>
      </c>
      <c r="E218" s="152" t="s">
        <v>1</v>
      </c>
      <c r="F218" s="153" t="s">
        <v>174</v>
      </c>
      <c r="H218" s="154">
        <v>40.950000000000003</v>
      </c>
      <c r="L218" s="151"/>
      <c r="M218" s="155"/>
      <c r="T218" s="156"/>
      <c r="AT218" s="152" t="s">
        <v>170</v>
      </c>
      <c r="AU218" s="152" t="s">
        <v>97</v>
      </c>
      <c r="AV218" s="13" t="s">
        <v>166</v>
      </c>
      <c r="AW218" s="13" t="s">
        <v>40</v>
      </c>
      <c r="AX218" s="13" t="s">
        <v>95</v>
      </c>
      <c r="AY218" s="152" t="s">
        <v>158</v>
      </c>
    </row>
    <row r="219" spans="2:65" s="1" customFormat="1" ht="24.2" customHeight="1">
      <c r="B219" s="128"/>
      <c r="C219" s="167" t="s">
        <v>262</v>
      </c>
      <c r="D219" s="167" t="s">
        <v>438</v>
      </c>
      <c r="E219" s="168" t="s">
        <v>449</v>
      </c>
      <c r="F219" s="169" t="s">
        <v>450</v>
      </c>
      <c r="G219" s="170" t="s">
        <v>189</v>
      </c>
      <c r="H219" s="171">
        <v>40.950000000000003</v>
      </c>
      <c r="I219" s="172">
        <v>39200</v>
      </c>
      <c r="J219" s="172">
        <f>ROUND(I219*H219,2)</f>
        <v>1605240</v>
      </c>
      <c r="K219" s="169" t="s">
        <v>165</v>
      </c>
      <c r="L219" s="173"/>
      <c r="M219" s="174" t="s">
        <v>1</v>
      </c>
      <c r="N219" s="175" t="s">
        <v>52</v>
      </c>
      <c r="O219" s="137">
        <v>0</v>
      </c>
      <c r="P219" s="137">
        <f>O219*H219</f>
        <v>0</v>
      </c>
      <c r="Q219" s="137">
        <v>1</v>
      </c>
      <c r="R219" s="137">
        <f>Q219*H219</f>
        <v>40.950000000000003</v>
      </c>
      <c r="S219" s="137">
        <v>0</v>
      </c>
      <c r="T219" s="138">
        <f>S219*H219</f>
        <v>0</v>
      </c>
      <c r="AR219" s="139" t="s">
        <v>220</v>
      </c>
      <c r="AT219" s="139" t="s">
        <v>438</v>
      </c>
      <c r="AU219" s="139" t="s">
        <v>97</v>
      </c>
      <c r="AY219" s="16" t="s">
        <v>158</v>
      </c>
      <c r="BE219" s="140">
        <f>IF(N219="základní",J219,0)</f>
        <v>1605240</v>
      </c>
      <c r="BF219" s="140">
        <f>IF(N219="snížená",J219,0)</f>
        <v>0</v>
      </c>
      <c r="BG219" s="140">
        <f>IF(N219="zákl. přenesená",J219,0)</f>
        <v>0</v>
      </c>
      <c r="BH219" s="140">
        <f>IF(N219="sníž. přenesená",J219,0)</f>
        <v>0</v>
      </c>
      <c r="BI219" s="140">
        <f>IF(N219="nulová",J219,0)</f>
        <v>0</v>
      </c>
      <c r="BJ219" s="16" t="s">
        <v>95</v>
      </c>
      <c r="BK219" s="140">
        <f>ROUND(I219*H219,2)</f>
        <v>1605240</v>
      </c>
      <c r="BL219" s="16" t="s">
        <v>166</v>
      </c>
      <c r="BM219" s="139" t="s">
        <v>451</v>
      </c>
    </row>
    <row r="220" spans="2:65" s="1" customFormat="1" ht="24.2" customHeight="1">
      <c r="B220" s="128"/>
      <c r="C220" s="129" t="s">
        <v>8</v>
      </c>
      <c r="D220" s="129" t="s">
        <v>161</v>
      </c>
      <c r="E220" s="130" t="s">
        <v>452</v>
      </c>
      <c r="F220" s="131" t="s">
        <v>453</v>
      </c>
      <c r="G220" s="132" t="s">
        <v>164</v>
      </c>
      <c r="H220" s="133">
        <v>1455.7249999999999</v>
      </c>
      <c r="I220" s="134">
        <v>769</v>
      </c>
      <c r="J220" s="134">
        <f>ROUND(I220*H220,2)</f>
        <v>1119452.53</v>
      </c>
      <c r="K220" s="131" t="s">
        <v>1</v>
      </c>
      <c r="L220" s="29"/>
      <c r="M220" s="135" t="s">
        <v>1</v>
      </c>
      <c r="N220" s="136" t="s">
        <v>52</v>
      </c>
      <c r="O220" s="137">
        <v>0.108</v>
      </c>
      <c r="P220" s="137">
        <f>O220*H220</f>
        <v>157.2183</v>
      </c>
      <c r="Q220" s="137">
        <v>7.3699999999999998E-3</v>
      </c>
      <c r="R220" s="137">
        <f>Q220*H220</f>
        <v>10.728693249999999</v>
      </c>
      <c r="S220" s="137">
        <v>0</v>
      </c>
      <c r="T220" s="138">
        <f>S220*H220</f>
        <v>0</v>
      </c>
      <c r="AR220" s="139" t="s">
        <v>166</v>
      </c>
      <c r="AT220" s="139" t="s">
        <v>161</v>
      </c>
      <c r="AU220" s="139" t="s">
        <v>97</v>
      </c>
      <c r="AY220" s="16" t="s">
        <v>158</v>
      </c>
      <c r="BE220" s="140">
        <f>IF(N220="základní",J220,0)</f>
        <v>1119452.53</v>
      </c>
      <c r="BF220" s="140">
        <f>IF(N220="snížená",J220,0)</f>
        <v>0</v>
      </c>
      <c r="BG220" s="140">
        <f>IF(N220="zákl. přenesená",J220,0)</f>
        <v>0</v>
      </c>
      <c r="BH220" s="140">
        <f>IF(N220="sníž. přenesená",J220,0)</f>
        <v>0</v>
      </c>
      <c r="BI220" s="140">
        <f>IF(N220="nulová",J220,0)</f>
        <v>0</v>
      </c>
      <c r="BJ220" s="16" t="s">
        <v>95</v>
      </c>
      <c r="BK220" s="140">
        <f>ROUND(I220*H220,2)</f>
        <v>1119452.53</v>
      </c>
      <c r="BL220" s="16" t="s">
        <v>166</v>
      </c>
      <c r="BM220" s="139" t="s">
        <v>454</v>
      </c>
    </row>
    <row r="221" spans="2:65" s="14" customFormat="1">
      <c r="B221" s="157"/>
      <c r="D221" s="145" t="s">
        <v>170</v>
      </c>
      <c r="E221" s="158" t="s">
        <v>1</v>
      </c>
      <c r="F221" s="159" t="s">
        <v>408</v>
      </c>
      <c r="H221" s="158" t="s">
        <v>1</v>
      </c>
      <c r="L221" s="157"/>
      <c r="M221" s="160"/>
      <c r="T221" s="161"/>
      <c r="AT221" s="158" t="s">
        <v>170</v>
      </c>
      <c r="AU221" s="158" t="s">
        <v>97</v>
      </c>
      <c r="AV221" s="14" t="s">
        <v>95</v>
      </c>
      <c r="AW221" s="14" t="s">
        <v>40</v>
      </c>
      <c r="AX221" s="14" t="s">
        <v>87</v>
      </c>
      <c r="AY221" s="158" t="s">
        <v>158</v>
      </c>
    </row>
    <row r="222" spans="2:65" s="14" customFormat="1">
      <c r="B222" s="157"/>
      <c r="D222" s="145" t="s">
        <v>170</v>
      </c>
      <c r="E222" s="158" t="s">
        <v>1</v>
      </c>
      <c r="F222" s="159" t="s">
        <v>455</v>
      </c>
      <c r="H222" s="158" t="s">
        <v>1</v>
      </c>
      <c r="L222" s="157"/>
      <c r="M222" s="160"/>
      <c r="T222" s="161"/>
      <c r="AT222" s="158" t="s">
        <v>170</v>
      </c>
      <c r="AU222" s="158" t="s">
        <v>97</v>
      </c>
      <c r="AV222" s="14" t="s">
        <v>95</v>
      </c>
      <c r="AW222" s="14" t="s">
        <v>40</v>
      </c>
      <c r="AX222" s="14" t="s">
        <v>87</v>
      </c>
      <c r="AY222" s="158" t="s">
        <v>158</v>
      </c>
    </row>
    <row r="223" spans="2:65" s="12" customFormat="1">
      <c r="B223" s="144"/>
      <c r="D223" s="145" t="s">
        <v>170</v>
      </c>
      <c r="E223" s="146" t="s">
        <v>1</v>
      </c>
      <c r="F223" s="147" t="s">
        <v>456</v>
      </c>
      <c r="H223" s="148">
        <v>1300</v>
      </c>
      <c r="L223" s="144"/>
      <c r="M223" s="149"/>
      <c r="T223" s="150"/>
      <c r="AT223" s="146" t="s">
        <v>170</v>
      </c>
      <c r="AU223" s="146" t="s">
        <v>97</v>
      </c>
      <c r="AV223" s="12" t="s">
        <v>97</v>
      </c>
      <c r="AW223" s="12" t="s">
        <v>40</v>
      </c>
      <c r="AX223" s="12" t="s">
        <v>87</v>
      </c>
      <c r="AY223" s="146" t="s">
        <v>158</v>
      </c>
    </row>
    <row r="224" spans="2:65" s="14" customFormat="1">
      <c r="B224" s="157"/>
      <c r="D224" s="145" t="s">
        <v>170</v>
      </c>
      <c r="E224" s="158" t="s">
        <v>1</v>
      </c>
      <c r="F224" s="159" t="s">
        <v>411</v>
      </c>
      <c r="H224" s="158" t="s">
        <v>1</v>
      </c>
      <c r="L224" s="157"/>
      <c r="M224" s="160"/>
      <c r="T224" s="161"/>
      <c r="AT224" s="158" t="s">
        <v>170</v>
      </c>
      <c r="AU224" s="158" t="s">
        <v>97</v>
      </c>
      <c r="AV224" s="14" t="s">
        <v>95</v>
      </c>
      <c r="AW224" s="14" t="s">
        <v>40</v>
      </c>
      <c r="AX224" s="14" t="s">
        <v>87</v>
      </c>
      <c r="AY224" s="158" t="s">
        <v>158</v>
      </c>
    </row>
    <row r="225" spans="2:65" s="12" customFormat="1">
      <c r="B225" s="144"/>
      <c r="D225" s="145" t="s">
        <v>170</v>
      </c>
      <c r="E225" s="146" t="s">
        <v>1</v>
      </c>
      <c r="F225" s="147" t="s">
        <v>457</v>
      </c>
      <c r="H225" s="148">
        <v>23.2</v>
      </c>
      <c r="L225" s="144"/>
      <c r="M225" s="149"/>
      <c r="T225" s="150"/>
      <c r="AT225" s="146" t="s">
        <v>170</v>
      </c>
      <c r="AU225" s="146" t="s">
        <v>97</v>
      </c>
      <c r="AV225" s="12" t="s">
        <v>97</v>
      </c>
      <c r="AW225" s="12" t="s">
        <v>40</v>
      </c>
      <c r="AX225" s="12" t="s">
        <v>87</v>
      </c>
      <c r="AY225" s="146" t="s">
        <v>158</v>
      </c>
    </row>
    <row r="226" spans="2:65" s="14" customFormat="1">
      <c r="B226" s="157"/>
      <c r="D226" s="145" t="s">
        <v>170</v>
      </c>
      <c r="E226" s="158" t="s">
        <v>1</v>
      </c>
      <c r="F226" s="159" t="s">
        <v>413</v>
      </c>
      <c r="H226" s="158" t="s">
        <v>1</v>
      </c>
      <c r="L226" s="157"/>
      <c r="M226" s="160"/>
      <c r="T226" s="161"/>
      <c r="AT226" s="158" t="s">
        <v>170</v>
      </c>
      <c r="AU226" s="158" t="s">
        <v>97</v>
      </c>
      <c r="AV226" s="14" t="s">
        <v>95</v>
      </c>
      <c r="AW226" s="14" t="s">
        <v>40</v>
      </c>
      <c r="AX226" s="14" t="s">
        <v>87</v>
      </c>
      <c r="AY226" s="158" t="s">
        <v>158</v>
      </c>
    </row>
    <row r="227" spans="2:65" s="12" customFormat="1">
      <c r="B227" s="144"/>
      <c r="D227" s="145" t="s">
        <v>170</v>
      </c>
      <c r="E227" s="146" t="s">
        <v>1</v>
      </c>
      <c r="F227" s="147" t="s">
        <v>458</v>
      </c>
      <c r="H227" s="148">
        <v>132.52500000000001</v>
      </c>
      <c r="L227" s="144"/>
      <c r="M227" s="149"/>
      <c r="T227" s="150"/>
      <c r="AT227" s="146" t="s">
        <v>170</v>
      </c>
      <c r="AU227" s="146" t="s">
        <v>97</v>
      </c>
      <c r="AV227" s="12" t="s">
        <v>97</v>
      </c>
      <c r="AW227" s="12" t="s">
        <v>40</v>
      </c>
      <c r="AX227" s="12" t="s">
        <v>87</v>
      </c>
      <c r="AY227" s="146" t="s">
        <v>158</v>
      </c>
    </row>
    <row r="228" spans="2:65" s="13" customFormat="1">
      <c r="B228" s="151"/>
      <c r="D228" s="145" t="s">
        <v>170</v>
      </c>
      <c r="E228" s="152" t="s">
        <v>1</v>
      </c>
      <c r="F228" s="153" t="s">
        <v>174</v>
      </c>
      <c r="H228" s="154">
        <v>1455.7249999999999</v>
      </c>
      <c r="L228" s="151"/>
      <c r="M228" s="155"/>
      <c r="T228" s="156"/>
      <c r="AT228" s="152" t="s">
        <v>170</v>
      </c>
      <c r="AU228" s="152" t="s">
        <v>97</v>
      </c>
      <c r="AV228" s="13" t="s">
        <v>166</v>
      </c>
      <c r="AW228" s="13" t="s">
        <v>40</v>
      </c>
      <c r="AX228" s="13" t="s">
        <v>95</v>
      </c>
      <c r="AY228" s="152" t="s">
        <v>158</v>
      </c>
    </row>
    <row r="229" spans="2:65" s="1" customFormat="1" ht="37.9" customHeight="1">
      <c r="B229" s="128"/>
      <c r="C229" s="129" t="s">
        <v>215</v>
      </c>
      <c r="D229" s="129" t="s">
        <v>161</v>
      </c>
      <c r="E229" s="130" t="s">
        <v>459</v>
      </c>
      <c r="F229" s="131" t="s">
        <v>460</v>
      </c>
      <c r="G229" s="132" t="s">
        <v>164</v>
      </c>
      <c r="H229" s="133">
        <v>805.72500000000002</v>
      </c>
      <c r="I229" s="134">
        <v>190</v>
      </c>
      <c r="J229" s="134">
        <f>ROUND(I229*H229,2)</f>
        <v>153087.75</v>
      </c>
      <c r="K229" s="131" t="s">
        <v>165</v>
      </c>
      <c r="L229" s="29"/>
      <c r="M229" s="135" t="s">
        <v>1</v>
      </c>
      <c r="N229" s="136" t="s">
        <v>52</v>
      </c>
      <c r="O229" s="137">
        <v>0.16900000000000001</v>
      </c>
      <c r="P229" s="137">
        <f>O229*H229</f>
        <v>136.16752500000001</v>
      </c>
      <c r="Q229" s="137">
        <v>8.0999999999999996E-4</v>
      </c>
      <c r="R229" s="137">
        <f>Q229*H229</f>
        <v>0.65263724999999995</v>
      </c>
      <c r="S229" s="137">
        <v>0</v>
      </c>
      <c r="T229" s="138">
        <f>S229*H229</f>
        <v>0</v>
      </c>
      <c r="AR229" s="139" t="s">
        <v>166</v>
      </c>
      <c r="AT229" s="139" t="s">
        <v>161</v>
      </c>
      <c r="AU229" s="139" t="s">
        <v>97</v>
      </c>
      <c r="AY229" s="16" t="s">
        <v>158</v>
      </c>
      <c r="BE229" s="140">
        <f>IF(N229="základní",J229,0)</f>
        <v>153087.75</v>
      </c>
      <c r="BF229" s="140">
        <f>IF(N229="snížená",J229,0)</f>
        <v>0</v>
      </c>
      <c r="BG229" s="140">
        <f>IF(N229="zákl. přenesená",J229,0)</f>
        <v>0</v>
      </c>
      <c r="BH229" s="140">
        <f>IF(N229="sníž. přenesená",J229,0)</f>
        <v>0</v>
      </c>
      <c r="BI229" s="140">
        <f>IF(N229="nulová",J229,0)</f>
        <v>0</v>
      </c>
      <c r="BJ229" s="16" t="s">
        <v>95</v>
      </c>
      <c r="BK229" s="140">
        <f>ROUND(I229*H229,2)</f>
        <v>153087.75</v>
      </c>
      <c r="BL229" s="16" t="s">
        <v>166</v>
      </c>
      <c r="BM229" s="139" t="s">
        <v>461</v>
      </c>
    </row>
    <row r="230" spans="2:65" s="1" customFormat="1">
      <c r="B230" s="29"/>
      <c r="D230" s="141" t="s">
        <v>168</v>
      </c>
      <c r="F230" s="142" t="s">
        <v>462</v>
      </c>
      <c r="L230" s="29"/>
      <c r="M230" s="143"/>
      <c r="T230" s="53"/>
      <c r="AT230" s="16" t="s">
        <v>168</v>
      </c>
      <c r="AU230" s="16" t="s">
        <v>97</v>
      </c>
    </row>
    <row r="231" spans="2:65" s="14" customFormat="1">
      <c r="B231" s="157"/>
      <c r="D231" s="145" t="s">
        <v>170</v>
      </c>
      <c r="E231" s="158" t="s">
        <v>1</v>
      </c>
      <c r="F231" s="159" t="s">
        <v>447</v>
      </c>
      <c r="H231" s="158" t="s">
        <v>1</v>
      </c>
      <c r="L231" s="157"/>
      <c r="M231" s="160"/>
      <c r="T231" s="161"/>
      <c r="AT231" s="158" t="s">
        <v>170</v>
      </c>
      <c r="AU231" s="158" t="s">
        <v>97</v>
      </c>
      <c r="AV231" s="14" t="s">
        <v>95</v>
      </c>
      <c r="AW231" s="14" t="s">
        <v>40</v>
      </c>
      <c r="AX231" s="14" t="s">
        <v>87</v>
      </c>
      <c r="AY231" s="158" t="s">
        <v>158</v>
      </c>
    </row>
    <row r="232" spans="2:65" s="12" customFormat="1">
      <c r="B232" s="144"/>
      <c r="D232" s="145" t="s">
        <v>170</v>
      </c>
      <c r="E232" s="146" t="s">
        <v>1</v>
      </c>
      <c r="F232" s="147" t="s">
        <v>463</v>
      </c>
      <c r="H232" s="148">
        <v>650</v>
      </c>
      <c r="L232" s="144"/>
      <c r="M232" s="149"/>
      <c r="T232" s="150"/>
      <c r="AT232" s="146" t="s">
        <v>170</v>
      </c>
      <c r="AU232" s="146" t="s">
        <v>97</v>
      </c>
      <c r="AV232" s="12" t="s">
        <v>97</v>
      </c>
      <c r="AW232" s="12" t="s">
        <v>40</v>
      </c>
      <c r="AX232" s="12" t="s">
        <v>87</v>
      </c>
      <c r="AY232" s="146" t="s">
        <v>158</v>
      </c>
    </row>
    <row r="233" spans="2:65" s="14" customFormat="1">
      <c r="B233" s="157"/>
      <c r="D233" s="145" t="s">
        <v>170</v>
      </c>
      <c r="E233" s="158" t="s">
        <v>1</v>
      </c>
      <c r="F233" s="159" t="s">
        <v>411</v>
      </c>
      <c r="H233" s="158" t="s">
        <v>1</v>
      </c>
      <c r="L233" s="157"/>
      <c r="M233" s="160"/>
      <c r="T233" s="161"/>
      <c r="AT233" s="158" t="s">
        <v>170</v>
      </c>
      <c r="AU233" s="158" t="s">
        <v>97</v>
      </c>
      <c r="AV233" s="14" t="s">
        <v>95</v>
      </c>
      <c r="AW233" s="14" t="s">
        <v>40</v>
      </c>
      <c r="AX233" s="14" t="s">
        <v>87</v>
      </c>
      <c r="AY233" s="158" t="s">
        <v>158</v>
      </c>
    </row>
    <row r="234" spans="2:65" s="12" customFormat="1">
      <c r="B234" s="144"/>
      <c r="D234" s="145" t="s">
        <v>170</v>
      </c>
      <c r="E234" s="146" t="s">
        <v>1</v>
      </c>
      <c r="F234" s="147" t="s">
        <v>457</v>
      </c>
      <c r="H234" s="148">
        <v>23.2</v>
      </c>
      <c r="L234" s="144"/>
      <c r="M234" s="149"/>
      <c r="T234" s="150"/>
      <c r="AT234" s="146" t="s">
        <v>170</v>
      </c>
      <c r="AU234" s="146" t="s">
        <v>97</v>
      </c>
      <c r="AV234" s="12" t="s">
        <v>97</v>
      </c>
      <c r="AW234" s="12" t="s">
        <v>40</v>
      </c>
      <c r="AX234" s="12" t="s">
        <v>87</v>
      </c>
      <c r="AY234" s="146" t="s">
        <v>158</v>
      </c>
    </row>
    <row r="235" spans="2:65" s="14" customFormat="1">
      <c r="B235" s="157"/>
      <c r="D235" s="145" t="s">
        <v>170</v>
      </c>
      <c r="E235" s="158" t="s">
        <v>1</v>
      </c>
      <c r="F235" s="159" t="s">
        <v>413</v>
      </c>
      <c r="H235" s="158" t="s">
        <v>1</v>
      </c>
      <c r="L235" s="157"/>
      <c r="M235" s="160"/>
      <c r="T235" s="161"/>
      <c r="AT235" s="158" t="s">
        <v>170</v>
      </c>
      <c r="AU235" s="158" t="s">
        <v>97</v>
      </c>
      <c r="AV235" s="14" t="s">
        <v>95</v>
      </c>
      <c r="AW235" s="14" t="s">
        <v>40</v>
      </c>
      <c r="AX235" s="14" t="s">
        <v>87</v>
      </c>
      <c r="AY235" s="158" t="s">
        <v>158</v>
      </c>
    </row>
    <row r="236" spans="2:65" s="12" customFormat="1">
      <c r="B236" s="144"/>
      <c r="D236" s="145" t="s">
        <v>170</v>
      </c>
      <c r="E236" s="146" t="s">
        <v>1</v>
      </c>
      <c r="F236" s="147" t="s">
        <v>458</v>
      </c>
      <c r="H236" s="148">
        <v>132.52500000000001</v>
      </c>
      <c r="L236" s="144"/>
      <c r="M236" s="149"/>
      <c r="T236" s="150"/>
      <c r="AT236" s="146" t="s">
        <v>170</v>
      </c>
      <c r="AU236" s="146" t="s">
        <v>97</v>
      </c>
      <c r="AV236" s="12" t="s">
        <v>97</v>
      </c>
      <c r="AW236" s="12" t="s">
        <v>40</v>
      </c>
      <c r="AX236" s="12" t="s">
        <v>87</v>
      </c>
      <c r="AY236" s="146" t="s">
        <v>158</v>
      </c>
    </row>
    <row r="237" spans="2:65" s="13" customFormat="1">
      <c r="B237" s="151"/>
      <c r="D237" s="145" t="s">
        <v>170</v>
      </c>
      <c r="E237" s="152" t="s">
        <v>1</v>
      </c>
      <c r="F237" s="153" t="s">
        <v>174</v>
      </c>
      <c r="H237" s="154">
        <v>805.72500000000002</v>
      </c>
      <c r="L237" s="151"/>
      <c r="M237" s="155"/>
      <c r="T237" s="156"/>
      <c r="AT237" s="152" t="s">
        <v>170</v>
      </c>
      <c r="AU237" s="152" t="s">
        <v>97</v>
      </c>
      <c r="AV237" s="13" t="s">
        <v>166</v>
      </c>
      <c r="AW237" s="13" t="s">
        <v>40</v>
      </c>
      <c r="AX237" s="13" t="s">
        <v>95</v>
      </c>
      <c r="AY237" s="152" t="s">
        <v>158</v>
      </c>
    </row>
    <row r="238" spans="2:65" s="1" customFormat="1" ht="37.9" customHeight="1">
      <c r="B238" s="128"/>
      <c r="C238" s="129" t="s">
        <v>279</v>
      </c>
      <c r="D238" s="129" t="s">
        <v>161</v>
      </c>
      <c r="E238" s="130" t="s">
        <v>464</v>
      </c>
      <c r="F238" s="131" t="s">
        <v>465</v>
      </c>
      <c r="G238" s="132" t="s">
        <v>164</v>
      </c>
      <c r="H238" s="133">
        <v>805.72500000000002</v>
      </c>
      <c r="I238" s="134">
        <v>54.3</v>
      </c>
      <c r="J238" s="134">
        <f>ROUND(I238*H238,2)</f>
        <v>43750.87</v>
      </c>
      <c r="K238" s="131" t="s">
        <v>165</v>
      </c>
      <c r="L238" s="29"/>
      <c r="M238" s="135" t="s">
        <v>1</v>
      </c>
      <c r="N238" s="136" t="s">
        <v>52</v>
      </c>
      <c r="O238" s="137">
        <v>0.08</v>
      </c>
      <c r="P238" s="137">
        <f>O238*H238</f>
        <v>64.457999999999998</v>
      </c>
      <c r="Q238" s="137">
        <v>0</v>
      </c>
      <c r="R238" s="137">
        <f>Q238*H238</f>
        <v>0</v>
      </c>
      <c r="S238" s="137">
        <v>0</v>
      </c>
      <c r="T238" s="138">
        <f>S238*H238</f>
        <v>0</v>
      </c>
      <c r="AR238" s="139" t="s">
        <v>166</v>
      </c>
      <c r="AT238" s="139" t="s">
        <v>161</v>
      </c>
      <c r="AU238" s="139" t="s">
        <v>97</v>
      </c>
      <c r="AY238" s="16" t="s">
        <v>158</v>
      </c>
      <c r="BE238" s="140">
        <f>IF(N238="základní",J238,0)</f>
        <v>43750.87</v>
      </c>
      <c r="BF238" s="140">
        <f>IF(N238="snížená",J238,0)</f>
        <v>0</v>
      </c>
      <c r="BG238" s="140">
        <f>IF(N238="zákl. přenesená",J238,0)</f>
        <v>0</v>
      </c>
      <c r="BH238" s="140">
        <f>IF(N238="sníž. přenesená",J238,0)</f>
        <v>0</v>
      </c>
      <c r="BI238" s="140">
        <f>IF(N238="nulová",J238,0)</f>
        <v>0</v>
      </c>
      <c r="BJ238" s="16" t="s">
        <v>95</v>
      </c>
      <c r="BK238" s="140">
        <f>ROUND(I238*H238,2)</f>
        <v>43750.87</v>
      </c>
      <c r="BL238" s="16" t="s">
        <v>166</v>
      </c>
      <c r="BM238" s="139" t="s">
        <v>466</v>
      </c>
    </row>
    <row r="239" spans="2:65" s="1" customFormat="1">
      <c r="B239" s="29"/>
      <c r="D239" s="141" t="s">
        <v>168</v>
      </c>
      <c r="F239" s="142" t="s">
        <v>467</v>
      </c>
      <c r="L239" s="29"/>
      <c r="M239" s="143"/>
      <c r="T239" s="53"/>
      <c r="AT239" s="16" t="s">
        <v>168</v>
      </c>
      <c r="AU239" s="16" t="s">
        <v>97</v>
      </c>
    </row>
    <row r="240" spans="2:65" s="1" customFormat="1" ht="37.9" customHeight="1">
      <c r="B240" s="128"/>
      <c r="C240" s="129" t="s">
        <v>284</v>
      </c>
      <c r="D240" s="129" t="s">
        <v>161</v>
      </c>
      <c r="E240" s="130" t="s">
        <v>468</v>
      </c>
      <c r="F240" s="131" t="s">
        <v>469</v>
      </c>
      <c r="G240" s="132" t="s">
        <v>177</v>
      </c>
      <c r="H240" s="133">
        <v>7.8029999999999999</v>
      </c>
      <c r="I240" s="134">
        <v>5060</v>
      </c>
      <c r="J240" s="134">
        <f>ROUND(I240*H240,2)</f>
        <v>39483.18</v>
      </c>
      <c r="K240" s="131" t="s">
        <v>165</v>
      </c>
      <c r="L240" s="29"/>
      <c r="M240" s="135" t="s">
        <v>1</v>
      </c>
      <c r="N240" s="136" t="s">
        <v>52</v>
      </c>
      <c r="O240" s="137">
        <v>2.5129999999999999</v>
      </c>
      <c r="P240" s="137">
        <f>O240*H240</f>
        <v>19.608938999999999</v>
      </c>
      <c r="Q240" s="137">
        <v>2.5019499999999999</v>
      </c>
      <c r="R240" s="137">
        <f>Q240*H240</f>
        <v>19.522715849999997</v>
      </c>
      <c r="S240" s="137">
        <v>0</v>
      </c>
      <c r="T240" s="138">
        <f>S240*H240</f>
        <v>0</v>
      </c>
      <c r="AR240" s="139" t="s">
        <v>166</v>
      </c>
      <c r="AT240" s="139" t="s">
        <v>161</v>
      </c>
      <c r="AU240" s="139" t="s">
        <v>97</v>
      </c>
      <c r="AY240" s="16" t="s">
        <v>158</v>
      </c>
      <c r="BE240" s="140">
        <f>IF(N240="základní",J240,0)</f>
        <v>39483.18</v>
      </c>
      <c r="BF240" s="140">
        <f>IF(N240="snížená",J240,0)</f>
        <v>0</v>
      </c>
      <c r="BG240" s="140">
        <f>IF(N240="zákl. přenesená",J240,0)</f>
        <v>0</v>
      </c>
      <c r="BH240" s="140">
        <f>IF(N240="sníž. přenesená",J240,0)</f>
        <v>0</v>
      </c>
      <c r="BI240" s="140">
        <f>IF(N240="nulová",J240,0)</f>
        <v>0</v>
      </c>
      <c r="BJ240" s="16" t="s">
        <v>95</v>
      </c>
      <c r="BK240" s="140">
        <f>ROUND(I240*H240,2)</f>
        <v>39483.18</v>
      </c>
      <c r="BL240" s="16" t="s">
        <v>166</v>
      </c>
      <c r="BM240" s="139" t="s">
        <v>470</v>
      </c>
    </row>
    <row r="241" spans="2:65" s="1" customFormat="1">
      <c r="B241" s="29"/>
      <c r="D241" s="141" t="s">
        <v>168</v>
      </c>
      <c r="F241" s="142" t="s">
        <v>471</v>
      </c>
      <c r="L241" s="29"/>
      <c r="M241" s="143"/>
      <c r="T241" s="53"/>
      <c r="AT241" s="16" t="s">
        <v>168</v>
      </c>
      <c r="AU241" s="16" t="s">
        <v>97</v>
      </c>
    </row>
    <row r="242" spans="2:65" s="14" customFormat="1">
      <c r="B242" s="157"/>
      <c r="D242" s="145" t="s">
        <v>170</v>
      </c>
      <c r="E242" s="158" t="s">
        <v>1</v>
      </c>
      <c r="F242" s="159" t="s">
        <v>472</v>
      </c>
      <c r="H242" s="158" t="s">
        <v>1</v>
      </c>
      <c r="L242" s="157"/>
      <c r="M242" s="160"/>
      <c r="T242" s="161"/>
      <c r="AT242" s="158" t="s">
        <v>170</v>
      </c>
      <c r="AU242" s="158" t="s">
        <v>97</v>
      </c>
      <c r="AV242" s="14" t="s">
        <v>95</v>
      </c>
      <c r="AW242" s="14" t="s">
        <v>40</v>
      </c>
      <c r="AX242" s="14" t="s">
        <v>87</v>
      </c>
      <c r="AY242" s="158" t="s">
        <v>158</v>
      </c>
    </row>
    <row r="243" spans="2:65" s="12" customFormat="1">
      <c r="B243" s="144"/>
      <c r="D243" s="145" t="s">
        <v>170</v>
      </c>
      <c r="E243" s="146" t="s">
        <v>1</v>
      </c>
      <c r="F243" s="147" t="s">
        <v>473</v>
      </c>
      <c r="H243" s="148">
        <v>3.48</v>
      </c>
      <c r="L243" s="144"/>
      <c r="M243" s="149"/>
      <c r="T243" s="150"/>
      <c r="AT243" s="146" t="s">
        <v>170</v>
      </c>
      <c r="AU243" s="146" t="s">
        <v>97</v>
      </c>
      <c r="AV243" s="12" t="s">
        <v>97</v>
      </c>
      <c r="AW243" s="12" t="s">
        <v>40</v>
      </c>
      <c r="AX243" s="12" t="s">
        <v>87</v>
      </c>
      <c r="AY243" s="146" t="s">
        <v>158</v>
      </c>
    </row>
    <row r="244" spans="2:65" s="14" customFormat="1">
      <c r="B244" s="157"/>
      <c r="D244" s="145" t="s">
        <v>170</v>
      </c>
      <c r="E244" s="158" t="s">
        <v>1</v>
      </c>
      <c r="F244" s="159" t="s">
        <v>474</v>
      </c>
      <c r="H244" s="158" t="s">
        <v>1</v>
      </c>
      <c r="L244" s="157"/>
      <c r="M244" s="160"/>
      <c r="T244" s="161"/>
      <c r="AT244" s="158" t="s">
        <v>170</v>
      </c>
      <c r="AU244" s="158" t="s">
        <v>97</v>
      </c>
      <c r="AV244" s="14" t="s">
        <v>95</v>
      </c>
      <c r="AW244" s="14" t="s">
        <v>40</v>
      </c>
      <c r="AX244" s="14" t="s">
        <v>87</v>
      </c>
      <c r="AY244" s="158" t="s">
        <v>158</v>
      </c>
    </row>
    <row r="245" spans="2:65" s="12" customFormat="1">
      <c r="B245" s="144"/>
      <c r="D245" s="145" t="s">
        <v>170</v>
      </c>
      <c r="E245" s="146" t="s">
        <v>1</v>
      </c>
      <c r="F245" s="147" t="s">
        <v>475</v>
      </c>
      <c r="H245" s="148">
        <v>2.58</v>
      </c>
      <c r="L245" s="144"/>
      <c r="M245" s="149"/>
      <c r="T245" s="150"/>
      <c r="AT245" s="146" t="s">
        <v>170</v>
      </c>
      <c r="AU245" s="146" t="s">
        <v>97</v>
      </c>
      <c r="AV245" s="12" t="s">
        <v>97</v>
      </c>
      <c r="AW245" s="12" t="s">
        <v>40</v>
      </c>
      <c r="AX245" s="12" t="s">
        <v>87</v>
      </c>
      <c r="AY245" s="146" t="s">
        <v>158</v>
      </c>
    </row>
    <row r="246" spans="2:65" s="12" customFormat="1">
      <c r="B246" s="144"/>
      <c r="D246" s="145" t="s">
        <v>170</v>
      </c>
      <c r="E246" s="146" t="s">
        <v>1</v>
      </c>
      <c r="F246" s="147" t="s">
        <v>476</v>
      </c>
      <c r="H246" s="148">
        <v>0.71899999999999997</v>
      </c>
      <c r="L246" s="144"/>
      <c r="M246" s="149"/>
      <c r="T246" s="150"/>
      <c r="AT246" s="146" t="s">
        <v>170</v>
      </c>
      <c r="AU246" s="146" t="s">
        <v>97</v>
      </c>
      <c r="AV246" s="12" t="s">
        <v>97</v>
      </c>
      <c r="AW246" s="12" t="s">
        <v>40</v>
      </c>
      <c r="AX246" s="12" t="s">
        <v>87</v>
      </c>
      <c r="AY246" s="146" t="s">
        <v>158</v>
      </c>
    </row>
    <row r="247" spans="2:65" s="12" customFormat="1">
      <c r="B247" s="144"/>
      <c r="D247" s="145" t="s">
        <v>170</v>
      </c>
      <c r="E247" s="146" t="s">
        <v>1</v>
      </c>
      <c r="F247" s="147" t="s">
        <v>477</v>
      </c>
      <c r="H247" s="148">
        <v>1.024</v>
      </c>
      <c r="L247" s="144"/>
      <c r="M247" s="149"/>
      <c r="T247" s="150"/>
      <c r="AT247" s="146" t="s">
        <v>170</v>
      </c>
      <c r="AU247" s="146" t="s">
        <v>97</v>
      </c>
      <c r="AV247" s="12" t="s">
        <v>97</v>
      </c>
      <c r="AW247" s="12" t="s">
        <v>40</v>
      </c>
      <c r="AX247" s="12" t="s">
        <v>87</v>
      </c>
      <c r="AY247" s="146" t="s">
        <v>158</v>
      </c>
    </row>
    <row r="248" spans="2:65" s="13" customFormat="1">
      <c r="B248" s="151"/>
      <c r="D248" s="145" t="s">
        <v>170</v>
      </c>
      <c r="E248" s="152" t="s">
        <v>1</v>
      </c>
      <c r="F248" s="153" t="s">
        <v>174</v>
      </c>
      <c r="H248" s="154">
        <v>7.8029999999999999</v>
      </c>
      <c r="L248" s="151"/>
      <c r="M248" s="155"/>
      <c r="T248" s="156"/>
      <c r="AT248" s="152" t="s">
        <v>170</v>
      </c>
      <c r="AU248" s="152" t="s">
        <v>97</v>
      </c>
      <c r="AV248" s="13" t="s">
        <v>166</v>
      </c>
      <c r="AW248" s="13" t="s">
        <v>40</v>
      </c>
      <c r="AX248" s="13" t="s">
        <v>95</v>
      </c>
      <c r="AY248" s="152" t="s">
        <v>158</v>
      </c>
    </row>
    <row r="249" spans="2:65" s="1" customFormat="1" ht="37.9" customHeight="1">
      <c r="B249" s="128"/>
      <c r="C249" s="129" t="s">
        <v>292</v>
      </c>
      <c r="D249" s="129" t="s">
        <v>161</v>
      </c>
      <c r="E249" s="130" t="s">
        <v>478</v>
      </c>
      <c r="F249" s="131" t="s">
        <v>479</v>
      </c>
      <c r="G249" s="132" t="s">
        <v>164</v>
      </c>
      <c r="H249" s="133">
        <v>6.9690000000000003</v>
      </c>
      <c r="I249" s="134">
        <v>964</v>
      </c>
      <c r="J249" s="134">
        <f>ROUND(I249*H249,2)</f>
        <v>6718.12</v>
      </c>
      <c r="K249" s="131" t="s">
        <v>165</v>
      </c>
      <c r="L249" s="29"/>
      <c r="M249" s="135" t="s">
        <v>1</v>
      </c>
      <c r="N249" s="136" t="s">
        <v>52</v>
      </c>
      <c r="O249" s="137">
        <v>1.4570000000000001</v>
      </c>
      <c r="P249" s="137">
        <f>O249*H249</f>
        <v>10.153833000000001</v>
      </c>
      <c r="Q249" s="137">
        <v>1.2959999999999999E-2</v>
      </c>
      <c r="R249" s="137">
        <f>Q249*H249</f>
        <v>9.0318239999999994E-2</v>
      </c>
      <c r="S249" s="137">
        <v>0</v>
      </c>
      <c r="T249" s="138">
        <f>S249*H249</f>
        <v>0</v>
      </c>
      <c r="AR249" s="139" t="s">
        <v>166</v>
      </c>
      <c r="AT249" s="139" t="s">
        <v>161</v>
      </c>
      <c r="AU249" s="139" t="s">
        <v>97</v>
      </c>
      <c r="AY249" s="16" t="s">
        <v>158</v>
      </c>
      <c r="BE249" s="140">
        <f>IF(N249="základní",J249,0)</f>
        <v>6718.12</v>
      </c>
      <c r="BF249" s="140">
        <f>IF(N249="snížená",J249,0)</f>
        <v>0</v>
      </c>
      <c r="BG249" s="140">
        <f>IF(N249="zákl. přenesená",J249,0)</f>
        <v>0</v>
      </c>
      <c r="BH249" s="140">
        <f>IF(N249="sníž. přenesená",J249,0)</f>
        <v>0</v>
      </c>
      <c r="BI249" s="140">
        <f>IF(N249="nulová",J249,0)</f>
        <v>0</v>
      </c>
      <c r="BJ249" s="16" t="s">
        <v>95</v>
      </c>
      <c r="BK249" s="140">
        <f>ROUND(I249*H249,2)</f>
        <v>6718.12</v>
      </c>
      <c r="BL249" s="16" t="s">
        <v>166</v>
      </c>
      <c r="BM249" s="139" t="s">
        <v>480</v>
      </c>
    </row>
    <row r="250" spans="2:65" s="1" customFormat="1">
      <c r="B250" s="29"/>
      <c r="D250" s="141" t="s">
        <v>168</v>
      </c>
      <c r="F250" s="142" t="s">
        <v>481</v>
      </c>
      <c r="L250" s="29"/>
      <c r="M250" s="143"/>
      <c r="T250" s="53"/>
      <c r="AT250" s="16" t="s">
        <v>168</v>
      </c>
      <c r="AU250" s="16" t="s">
        <v>97</v>
      </c>
    </row>
    <row r="251" spans="2:65" s="14" customFormat="1">
      <c r="B251" s="157"/>
      <c r="D251" s="145" t="s">
        <v>170</v>
      </c>
      <c r="E251" s="158" t="s">
        <v>1</v>
      </c>
      <c r="F251" s="159" t="s">
        <v>482</v>
      </c>
      <c r="H251" s="158" t="s">
        <v>1</v>
      </c>
      <c r="L251" s="157"/>
      <c r="M251" s="160"/>
      <c r="T251" s="161"/>
      <c r="AT251" s="158" t="s">
        <v>170</v>
      </c>
      <c r="AU251" s="158" t="s">
        <v>97</v>
      </c>
      <c r="AV251" s="14" t="s">
        <v>95</v>
      </c>
      <c r="AW251" s="14" t="s">
        <v>40</v>
      </c>
      <c r="AX251" s="14" t="s">
        <v>87</v>
      </c>
      <c r="AY251" s="158" t="s">
        <v>158</v>
      </c>
    </row>
    <row r="252" spans="2:65" s="12" customFormat="1">
      <c r="B252" s="144"/>
      <c r="D252" s="145" t="s">
        <v>170</v>
      </c>
      <c r="E252" s="146" t="s">
        <v>1</v>
      </c>
      <c r="F252" s="147" t="s">
        <v>483</v>
      </c>
      <c r="H252" s="148">
        <v>2.875</v>
      </c>
      <c r="L252" s="144"/>
      <c r="M252" s="149"/>
      <c r="T252" s="150"/>
      <c r="AT252" s="146" t="s">
        <v>170</v>
      </c>
      <c r="AU252" s="146" t="s">
        <v>97</v>
      </c>
      <c r="AV252" s="12" t="s">
        <v>97</v>
      </c>
      <c r="AW252" s="12" t="s">
        <v>40</v>
      </c>
      <c r="AX252" s="12" t="s">
        <v>87</v>
      </c>
      <c r="AY252" s="146" t="s">
        <v>158</v>
      </c>
    </row>
    <row r="253" spans="2:65" s="12" customFormat="1">
      <c r="B253" s="144"/>
      <c r="D253" s="145" t="s">
        <v>170</v>
      </c>
      <c r="E253" s="146" t="s">
        <v>1</v>
      </c>
      <c r="F253" s="147" t="s">
        <v>484</v>
      </c>
      <c r="H253" s="148">
        <v>4.0940000000000003</v>
      </c>
      <c r="L253" s="144"/>
      <c r="M253" s="149"/>
      <c r="T253" s="150"/>
      <c r="AT253" s="146" t="s">
        <v>170</v>
      </c>
      <c r="AU253" s="146" t="s">
        <v>97</v>
      </c>
      <c r="AV253" s="12" t="s">
        <v>97</v>
      </c>
      <c r="AW253" s="12" t="s">
        <v>40</v>
      </c>
      <c r="AX253" s="12" t="s">
        <v>87</v>
      </c>
      <c r="AY253" s="146" t="s">
        <v>158</v>
      </c>
    </row>
    <row r="254" spans="2:65" s="13" customFormat="1">
      <c r="B254" s="151"/>
      <c r="D254" s="145" t="s">
        <v>170</v>
      </c>
      <c r="E254" s="152" t="s">
        <v>1</v>
      </c>
      <c r="F254" s="153" t="s">
        <v>174</v>
      </c>
      <c r="H254" s="154">
        <v>6.9690000000000003</v>
      </c>
      <c r="L254" s="151"/>
      <c r="M254" s="155"/>
      <c r="T254" s="156"/>
      <c r="AT254" s="152" t="s">
        <v>170</v>
      </c>
      <c r="AU254" s="152" t="s">
        <v>97</v>
      </c>
      <c r="AV254" s="13" t="s">
        <v>166</v>
      </c>
      <c r="AW254" s="13" t="s">
        <v>40</v>
      </c>
      <c r="AX254" s="13" t="s">
        <v>95</v>
      </c>
      <c r="AY254" s="152" t="s">
        <v>158</v>
      </c>
    </row>
    <row r="255" spans="2:65" s="1" customFormat="1" ht="37.9" customHeight="1">
      <c r="B255" s="128"/>
      <c r="C255" s="129" t="s">
        <v>297</v>
      </c>
      <c r="D255" s="129" t="s">
        <v>161</v>
      </c>
      <c r="E255" s="130" t="s">
        <v>485</v>
      </c>
      <c r="F255" s="131" t="s">
        <v>486</v>
      </c>
      <c r="G255" s="132" t="s">
        <v>164</v>
      </c>
      <c r="H255" s="133">
        <v>6.9690000000000003</v>
      </c>
      <c r="I255" s="134">
        <v>157</v>
      </c>
      <c r="J255" s="134">
        <f>ROUND(I255*H255,2)</f>
        <v>1094.1300000000001</v>
      </c>
      <c r="K255" s="131" t="s">
        <v>165</v>
      </c>
      <c r="L255" s="29"/>
      <c r="M255" s="135" t="s">
        <v>1</v>
      </c>
      <c r="N255" s="136" t="s">
        <v>52</v>
      </c>
      <c r="O255" s="137">
        <v>0.33800000000000002</v>
      </c>
      <c r="P255" s="137">
        <f>O255*H255</f>
        <v>2.3555220000000001</v>
      </c>
      <c r="Q255" s="137">
        <v>0</v>
      </c>
      <c r="R255" s="137">
        <f>Q255*H255</f>
        <v>0</v>
      </c>
      <c r="S255" s="137">
        <v>0</v>
      </c>
      <c r="T255" s="138">
        <f>S255*H255</f>
        <v>0</v>
      </c>
      <c r="AR255" s="139" t="s">
        <v>166</v>
      </c>
      <c r="AT255" s="139" t="s">
        <v>161</v>
      </c>
      <c r="AU255" s="139" t="s">
        <v>97</v>
      </c>
      <c r="AY255" s="16" t="s">
        <v>158</v>
      </c>
      <c r="BE255" s="140">
        <f>IF(N255="základní",J255,0)</f>
        <v>1094.1300000000001</v>
      </c>
      <c r="BF255" s="140">
        <f>IF(N255="snížená",J255,0)</f>
        <v>0</v>
      </c>
      <c r="BG255" s="140">
        <f>IF(N255="zákl. přenesená",J255,0)</f>
        <v>0</v>
      </c>
      <c r="BH255" s="140">
        <f>IF(N255="sníž. přenesená",J255,0)</f>
        <v>0</v>
      </c>
      <c r="BI255" s="140">
        <f>IF(N255="nulová",J255,0)</f>
        <v>0</v>
      </c>
      <c r="BJ255" s="16" t="s">
        <v>95</v>
      </c>
      <c r="BK255" s="140">
        <f>ROUND(I255*H255,2)</f>
        <v>1094.1300000000001</v>
      </c>
      <c r="BL255" s="16" t="s">
        <v>166</v>
      </c>
      <c r="BM255" s="139" t="s">
        <v>487</v>
      </c>
    </row>
    <row r="256" spans="2:65" s="1" customFormat="1">
      <c r="B256" s="29"/>
      <c r="D256" s="141" t="s">
        <v>168</v>
      </c>
      <c r="F256" s="142" t="s">
        <v>488</v>
      </c>
      <c r="L256" s="29"/>
      <c r="M256" s="143"/>
      <c r="T256" s="53"/>
      <c r="AT256" s="16" t="s">
        <v>168</v>
      </c>
      <c r="AU256" s="16" t="s">
        <v>97</v>
      </c>
    </row>
    <row r="257" spans="2:65" s="1" customFormat="1" ht="33" customHeight="1">
      <c r="B257" s="128"/>
      <c r="C257" s="129" t="s">
        <v>7</v>
      </c>
      <c r="D257" s="129" t="s">
        <v>161</v>
      </c>
      <c r="E257" s="130" t="s">
        <v>489</v>
      </c>
      <c r="F257" s="131" t="s">
        <v>490</v>
      </c>
      <c r="G257" s="132" t="s">
        <v>164</v>
      </c>
      <c r="H257" s="133">
        <v>7.74</v>
      </c>
      <c r="I257" s="134">
        <v>580</v>
      </c>
      <c r="J257" s="134">
        <f>ROUND(I257*H257,2)</f>
        <v>4489.2</v>
      </c>
      <c r="K257" s="131" t="s">
        <v>165</v>
      </c>
      <c r="L257" s="29"/>
      <c r="M257" s="135" t="s">
        <v>1</v>
      </c>
      <c r="N257" s="136" t="s">
        <v>52</v>
      </c>
      <c r="O257" s="137">
        <v>0.92300000000000004</v>
      </c>
      <c r="P257" s="137">
        <f>O257*H257</f>
        <v>7.1440200000000003</v>
      </c>
      <c r="Q257" s="137">
        <v>7.92E-3</v>
      </c>
      <c r="R257" s="137">
        <f>Q257*H257</f>
        <v>6.1300800000000003E-2</v>
      </c>
      <c r="S257" s="137">
        <v>0</v>
      </c>
      <c r="T257" s="138">
        <f>S257*H257</f>
        <v>0</v>
      </c>
      <c r="AR257" s="139" t="s">
        <v>166</v>
      </c>
      <c r="AT257" s="139" t="s">
        <v>161</v>
      </c>
      <c r="AU257" s="139" t="s">
        <v>97</v>
      </c>
      <c r="AY257" s="16" t="s">
        <v>158</v>
      </c>
      <c r="BE257" s="140">
        <f>IF(N257="základní",J257,0)</f>
        <v>4489.2</v>
      </c>
      <c r="BF257" s="140">
        <f>IF(N257="snížená",J257,0)</f>
        <v>0</v>
      </c>
      <c r="BG257" s="140">
        <f>IF(N257="zákl. přenesená",J257,0)</f>
        <v>0</v>
      </c>
      <c r="BH257" s="140">
        <f>IF(N257="sníž. přenesená",J257,0)</f>
        <v>0</v>
      </c>
      <c r="BI257" s="140">
        <f>IF(N257="nulová",J257,0)</f>
        <v>0</v>
      </c>
      <c r="BJ257" s="16" t="s">
        <v>95</v>
      </c>
      <c r="BK257" s="140">
        <f>ROUND(I257*H257,2)</f>
        <v>4489.2</v>
      </c>
      <c r="BL257" s="16" t="s">
        <v>166</v>
      </c>
      <c r="BM257" s="139" t="s">
        <v>491</v>
      </c>
    </row>
    <row r="258" spans="2:65" s="1" customFormat="1">
      <c r="B258" s="29"/>
      <c r="D258" s="141" t="s">
        <v>168</v>
      </c>
      <c r="F258" s="142" t="s">
        <v>492</v>
      </c>
      <c r="L258" s="29"/>
      <c r="M258" s="143"/>
      <c r="T258" s="53"/>
      <c r="AT258" s="16" t="s">
        <v>168</v>
      </c>
      <c r="AU258" s="16" t="s">
        <v>97</v>
      </c>
    </row>
    <row r="259" spans="2:65" s="14" customFormat="1">
      <c r="B259" s="157"/>
      <c r="D259" s="145" t="s">
        <v>170</v>
      </c>
      <c r="E259" s="158" t="s">
        <v>1</v>
      </c>
      <c r="F259" s="159" t="s">
        <v>474</v>
      </c>
      <c r="H259" s="158" t="s">
        <v>1</v>
      </c>
      <c r="L259" s="157"/>
      <c r="M259" s="160"/>
      <c r="T259" s="161"/>
      <c r="AT259" s="158" t="s">
        <v>170</v>
      </c>
      <c r="AU259" s="158" t="s">
        <v>97</v>
      </c>
      <c r="AV259" s="14" t="s">
        <v>95</v>
      </c>
      <c r="AW259" s="14" t="s">
        <v>40</v>
      </c>
      <c r="AX259" s="14" t="s">
        <v>87</v>
      </c>
      <c r="AY259" s="158" t="s">
        <v>158</v>
      </c>
    </row>
    <row r="260" spans="2:65" s="12" customFormat="1">
      <c r="B260" s="144"/>
      <c r="D260" s="145" t="s">
        <v>170</v>
      </c>
      <c r="E260" s="146" t="s">
        <v>1</v>
      </c>
      <c r="F260" s="147" t="s">
        <v>493</v>
      </c>
      <c r="H260" s="148">
        <v>7.74</v>
      </c>
      <c r="L260" s="144"/>
      <c r="M260" s="149"/>
      <c r="T260" s="150"/>
      <c r="AT260" s="146" t="s">
        <v>170</v>
      </c>
      <c r="AU260" s="146" t="s">
        <v>97</v>
      </c>
      <c r="AV260" s="12" t="s">
        <v>97</v>
      </c>
      <c r="AW260" s="12" t="s">
        <v>40</v>
      </c>
      <c r="AX260" s="12" t="s">
        <v>87</v>
      </c>
      <c r="AY260" s="146" t="s">
        <v>158</v>
      </c>
    </row>
    <row r="261" spans="2:65" s="13" customFormat="1">
      <c r="B261" s="151"/>
      <c r="D261" s="145" t="s">
        <v>170</v>
      </c>
      <c r="E261" s="152" t="s">
        <v>1</v>
      </c>
      <c r="F261" s="153" t="s">
        <v>174</v>
      </c>
      <c r="H261" s="154">
        <v>7.74</v>
      </c>
      <c r="L261" s="151"/>
      <c r="M261" s="155"/>
      <c r="T261" s="156"/>
      <c r="AT261" s="152" t="s">
        <v>170</v>
      </c>
      <c r="AU261" s="152" t="s">
        <v>97</v>
      </c>
      <c r="AV261" s="13" t="s">
        <v>166</v>
      </c>
      <c r="AW261" s="13" t="s">
        <v>40</v>
      </c>
      <c r="AX261" s="13" t="s">
        <v>95</v>
      </c>
      <c r="AY261" s="152" t="s">
        <v>158</v>
      </c>
    </row>
    <row r="262" spans="2:65" s="1" customFormat="1" ht="33" customHeight="1">
      <c r="B262" s="128"/>
      <c r="C262" s="129" t="s">
        <v>310</v>
      </c>
      <c r="D262" s="129" t="s">
        <v>161</v>
      </c>
      <c r="E262" s="130" t="s">
        <v>494</v>
      </c>
      <c r="F262" s="131" t="s">
        <v>495</v>
      </c>
      <c r="G262" s="132" t="s">
        <v>164</v>
      </c>
      <c r="H262" s="133">
        <v>7.74</v>
      </c>
      <c r="I262" s="134">
        <v>111</v>
      </c>
      <c r="J262" s="134">
        <f>ROUND(I262*H262,2)</f>
        <v>859.14</v>
      </c>
      <c r="K262" s="131" t="s">
        <v>165</v>
      </c>
      <c r="L262" s="29"/>
      <c r="M262" s="135" t="s">
        <v>1</v>
      </c>
      <c r="N262" s="136" t="s">
        <v>52</v>
      </c>
      <c r="O262" s="137">
        <v>0.26</v>
      </c>
      <c r="P262" s="137">
        <f>O262*H262</f>
        <v>2.0124</v>
      </c>
      <c r="Q262" s="137">
        <v>0</v>
      </c>
      <c r="R262" s="137">
        <f>Q262*H262</f>
        <v>0</v>
      </c>
      <c r="S262" s="137">
        <v>0</v>
      </c>
      <c r="T262" s="138">
        <f>S262*H262</f>
        <v>0</v>
      </c>
      <c r="AR262" s="139" t="s">
        <v>166</v>
      </c>
      <c r="AT262" s="139" t="s">
        <v>161</v>
      </c>
      <c r="AU262" s="139" t="s">
        <v>97</v>
      </c>
      <c r="AY262" s="16" t="s">
        <v>158</v>
      </c>
      <c r="BE262" s="140">
        <f>IF(N262="základní",J262,0)</f>
        <v>859.14</v>
      </c>
      <c r="BF262" s="140">
        <f>IF(N262="snížená",J262,0)</f>
        <v>0</v>
      </c>
      <c r="BG262" s="140">
        <f>IF(N262="zákl. přenesená",J262,0)</f>
        <v>0</v>
      </c>
      <c r="BH262" s="140">
        <f>IF(N262="sníž. přenesená",J262,0)</f>
        <v>0</v>
      </c>
      <c r="BI262" s="140">
        <f>IF(N262="nulová",J262,0)</f>
        <v>0</v>
      </c>
      <c r="BJ262" s="16" t="s">
        <v>95</v>
      </c>
      <c r="BK262" s="140">
        <f>ROUND(I262*H262,2)</f>
        <v>859.14</v>
      </c>
      <c r="BL262" s="16" t="s">
        <v>166</v>
      </c>
      <c r="BM262" s="139" t="s">
        <v>496</v>
      </c>
    </row>
    <row r="263" spans="2:65" s="1" customFormat="1">
      <c r="B263" s="29"/>
      <c r="D263" s="141" t="s">
        <v>168</v>
      </c>
      <c r="F263" s="142" t="s">
        <v>497</v>
      </c>
      <c r="L263" s="29"/>
      <c r="M263" s="143"/>
      <c r="T263" s="53"/>
      <c r="AT263" s="16" t="s">
        <v>168</v>
      </c>
      <c r="AU263" s="16" t="s">
        <v>97</v>
      </c>
    </row>
    <row r="264" spans="2:65" s="1" customFormat="1" ht="37.9" customHeight="1">
      <c r="B264" s="128"/>
      <c r="C264" s="129" t="s">
        <v>314</v>
      </c>
      <c r="D264" s="129" t="s">
        <v>161</v>
      </c>
      <c r="E264" s="130" t="s">
        <v>498</v>
      </c>
      <c r="F264" s="131" t="s">
        <v>499</v>
      </c>
      <c r="G264" s="132" t="s">
        <v>189</v>
      </c>
      <c r="H264" s="133">
        <v>0.98299999999999998</v>
      </c>
      <c r="I264" s="134">
        <v>67300</v>
      </c>
      <c r="J264" s="134">
        <f>ROUND(I264*H264,2)</f>
        <v>66155.899999999994</v>
      </c>
      <c r="K264" s="131" t="s">
        <v>165</v>
      </c>
      <c r="L264" s="29"/>
      <c r="M264" s="135" t="s">
        <v>1</v>
      </c>
      <c r="N264" s="136" t="s">
        <v>52</v>
      </c>
      <c r="O264" s="137">
        <v>36.877000000000002</v>
      </c>
      <c r="P264" s="137">
        <f>O264*H264</f>
        <v>36.250091000000005</v>
      </c>
      <c r="Q264" s="137">
        <v>1.0492699999999999</v>
      </c>
      <c r="R264" s="137">
        <f>Q264*H264</f>
        <v>1.0314324099999999</v>
      </c>
      <c r="S264" s="137">
        <v>0</v>
      </c>
      <c r="T264" s="138">
        <f>S264*H264</f>
        <v>0</v>
      </c>
      <c r="AR264" s="139" t="s">
        <v>166</v>
      </c>
      <c r="AT264" s="139" t="s">
        <v>161</v>
      </c>
      <c r="AU264" s="139" t="s">
        <v>97</v>
      </c>
      <c r="AY264" s="16" t="s">
        <v>158</v>
      </c>
      <c r="BE264" s="140">
        <f>IF(N264="základní",J264,0)</f>
        <v>66155.899999999994</v>
      </c>
      <c r="BF264" s="140">
        <f>IF(N264="snížená",J264,0)</f>
        <v>0</v>
      </c>
      <c r="BG264" s="140">
        <f>IF(N264="zákl. přenesená",J264,0)</f>
        <v>0</v>
      </c>
      <c r="BH264" s="140">
        <f>IF(N264="sníž. přenesená",J264,0)</f>
        <v>0</v>
      </c>
      <c r="BI264" s="140">
        <f>IF(N264="nulová",J264,0)</f>
        <v>0</v>
      </c>
      <c r="BJ264" s="16" t="s">
        <v>95</v>
      </c>
      <c r="BK264" s="140">
        <f>ROUND(I264*H264,2)</f>
        <v>66155.899999999994</v>
      </c>
      <c r="BL264" s="16" t="s">
        <v>166</v>
      </c>
      <c r="BM264" s="139" t="s">
        <v>500</v>
      </c>
    </row>
    <row r="265" spans="2:65" s="1" customFormat="1">
      <c r="B265" s="29"/>
      <c r="D265" s="141" t="s">
        <v>168</v>
      </c>
      <c r="F265" s="142" t="s">
        <v>501</v>
      </c>
      <c r="L265" s="29"/>
      <c r="M265" s="143"/>
      <c r="T265" s="53"/>
      <c r="AT265" s="16" t="s">
        <v>168</v>
      </c>
      <c r="AU265" s="16" t="s">
        <v>97</v>
      </c>
    </row>
    <row r="266" spans="2:65" s="14" customFormat="1">
      <c r="B266" s="157"/>
      <c r="D266" s="145" t="s">
        <v>170</v>
      </c>
      <c r="E266" s="158" t="s">
        <v>1</v>
      </c>
      <c r="F266" s="159" t="s">
        <v>502</v>
      </c>
      <c r="H266" s="158" t="s">
        <v>1</v>
      </c>
      <c r="L266" s="157"/>
      <c r="M266" s="160"/>
      <c r="T266" s="161"/>
      <c r="AT266" s="158" t="s">
        <v>170</v>
      </c>
      <c r="AU266" s="158" t="s">
        <v>97</v>
      </c>
      <c r="AV266" s="14" t="s">
        <v>95</v>
      </c>
      <c r="AW266" s="14" t="s">
        <v>40</v>
      </c>
      <c r="AX266" s="14" t="s">
        <v>87</v>
      </c>
      <c r="AY266" s="158" t="s">
        <v>158</v>
      </c>
    </row>
    <row r="267" spans="2:65" s="12" customFormat="1">
      <c r="B267" s="144"/>
      <c r="D267" s="145" t="s">
        <v>170</v>
      </c>
      <c r="E267" s="146" t="s">
        <v>1</v>
      </c>
      <c r="F267" s="147" t="s">
        <v>503</v>
      </c>
      <c r="H267" s="148">
        <v>0.98299999999999998</v>
      </c>
      <c r="L267" s="144"/>
      <c r="M267" s="149"/>
      <c r="T267" s="150"/>
      <c r="AT267" s="146" t="s">
        <v>170</v>
      </c>
      <c r="AU267" s="146" t="s">
        <v>97</v>
      </c>
      <c r="AV267" s="12" t="s">
        <v>97</v>
      </c>
      <c r="AW267" s="12" t="s">
        <v>40</v>
      </c>
      <c r="AX267" s="12" t="s">
        <v>87</v>
      </c>
      <c r="AY267" s="146" t="s">
        <v>158</v>
      </c>
    </row>
    <row r="268" spans="2:65" s="13" customFormat="1">
      <c r="B268" s="151"/>
      <c r="D268" s="145" t="s">
        <v>170</v>
      </c>
      <c r="E268" s="152" t="s">
        <v>1</v>
      </c>
      <c r="F268" s="153" t="s">
        <v>174</v>
      </c>
      <c r="H268" s="154">
        <v>0.98299999999999998</v>
      </c>
      <c r="L268" s="151"/>
      <c r="M268" s="155"/>
      <c r="T268" s="156"/>
      <c r="AT268" s="152" t="s">
        <v>170</v>
      </c>
      <c r="AU268" s="152" t="s">
        <v>97</v>
      </c>
      <c r="AV268" s="13" t="s">
        <v>166</v>
      </c>
      <c r="AW268" s="13" t="s">
        <v>40</v>
      </c>
      <c r="AX268" s="13" t="s">
        <v>95</v>
      </c>
      <c r="AY268" s="152" t="s">
        <v>158</v>
      </c>
    </row>
    <row r="269" spans="2:65" s="11" customFormat="1" ht="22.9" customHeight="1">
      <c r="B269" s="117"/>
      <c r="D269" s="118" t="s">
        <v>86</v>
      </c>
      <c r="E269" s="126" t="s">
        <v>203</v>
      </c>
      <c r="F269" s="126" t="s">
        <v>504</v>
      </c>
      <c r="J269" s="127">
        <f>BK269</f>
        <v>1001606.9099999999</v>
      </c>
      <c r="L269" s="117"/>
      <c r="M269" s="121"/>
      <c r="P269" s="122">
        <f>SUM(P270:P322)</f>
        <v>1045.3613909999999</v>
      </c>
      <c r="R269" s="122">
        <f>SUM(R270:R322)</f>
        <v>85.164337329999995</v>
      </c>
      <c r="T269" s="123">
        <f>SUM(T270:T322)</f>
        <v>0</v>
      </c>
      <c r="AR269" s="118" t="s">
        <v>95</v>
      </c>
      <c r="AT269" s="124" t="s">
        <v>86</v>
      </c>
      <c r="AU269" s="124" t="s">
        <v>95</v>
      </c>
      <c r="AY269" s="118" t="s">
        <v>158</v>
      </c>
      <c r="BK269" s="125">
        <f>SUM(BK270:BK322)</f>
        <v>1001606.9099999999</v>
      </c>
    </row>
    <row r="270" spans="2:65" s="1" customFormat="1" ht="37.9" customHeight="1">
      <c r="B270" s="128"/>
      <c r="C270" s="129" t="s">
        <v>319</v>
      </c>
      <c r="D270" s="129" t="s">
        <v>161</v>
      </c>
      <c r="E270" s="130" t="s">
        <v>505</v>
      </c>
      <c r="F270" s="131" t="s">
        <v>506</v>
      </c>
      <c r="G270" s="132" t="s">
        <v>164</v>
      </c>
      <c r="H270" s="133">
        <v>1475.796</v>
      </c>
      <c r="I270" s="134">
        <v>350</v>
      </c>
      <c r="J270" s="134">
        <f>ROUND(I270*H270,2)</f>
        <v>516528.6</v>
      </c>
      <c r="K270" s="131" t="s">
        <v>165</v>
      </c>
      <c r="L270" s="29"/>
      <c r="M270" s="135" t="s">
        <v>1</v>
      </c>
      <c r="N270" s="136" t="s">
        <v>52</v>
      </c>
      <c r="O270" s="137">
        <v>0.36</v>
      </c>
      <c r="P270" s="137">
        <f>O270*H270</f>
        <v>531.28656000000001</v>
      </c>
      <c r="Q270" s="137">
        <v>4.3800000000000002E-3</v>
      </c>
      <c r="R270" s="137">
        <f>Q270*H270</f>
        <v>6.4639864800000009</v>
      </c>
      <c r="S270" s="137">
        <v>0</v>
      </c>
      <c r="T270" s="138">
        <f>S270*H270</f>
        <v>0</v>
      </c>
      <c r="AR270" s="139" t="s">
        <v>166</v>
      </c>
      <c r="AT270" s="139" t="s">
        <v>161</v>
      </c>
      <c r="AU270" s="139" t="s">
        <v>97</v>
      </c>
      <c r="AY270" s="16" t="s">
        <v>158</v>
      </c>
      <c r="BE270" s="140">
        <f>IF(N270="základní",J270,0)</f>
        <v>516528.6</v>
      </c>
      <c r="BF270" s="140">
        <f>IF(N270="snížená",J270,0)</f>
        <v>0</v>
      </c>
      <c r="BG270" s="140">
        <f>IF(N270="zákl. přenesená",J270,0)</f>
        <v>0</v>
      </c>
      <c r="BH270" s="140">
        <f>IF(N270="sníž. přenesená",J270,0)</f>
        <v>0</v>
      </c>
      <c r="BI270" s="140">
        <f>IF(N270="nulová",J270,0)</f>
        <v>0</v>
      </c>
      <c r="BJ270" s="16" t="s">
        <v>95</v>
      </c>
      <c r="BK270" s="140">
        <f>ROUND(I270*H270,2)</f>
        <v>516528.6</v>
      </c>
      <c r="BL270" s="16" t="s">
        <v>166</v>
      </c>
      <c r="BM270" s="139" t="s">
        <v>507</v>
      </c>
    </row>
    <row r="271" spans="2:65" s="1" customFormat="1">
      <c r="B271" s="29"/>
      <c r="D271" s="141" t="s">
        <v>168</v>
      </c>
      <c r="F271" s="142" t="s">
        <v>508</v>
      </c>
      <c r="L271" s="29"/>
      <c r="M271" s="143"/>
      <c r="T271" s="53"/>
      <c r="AT271" s="16" t="s">
        <v>168</v>
      </c>
      <c r="AU271" s="16" t="s">
        <v>97</v>
      </c>
    </row>
    <row r="272" spans="2:65" s="1" customFormat="1" ht="19.5">
      <c r="B272" s="29"/>
      <c r="D272" s="145" t="s">
        <v>376</v>
      </c>
      <c r="F272" s="166" t="s">
        <v>509</v>
      </c>
      <c r="L272" s="29"/>
      <c r="M272" s="143"/>
      <c r="T272" s="53"/>
      <c r="AT272" s="16" t="s">
        <v>376</v>
      </c>
      <c r="AU272" s="16" t="s">
        <v>97</v>
      </c>
    </row>
    <row r="273" spans="2:65" s="14" customFormat="1">
      <c r="B273" s="157"/>
      <c r="D273" s="145" t="s">
        <v>170</v>
      </c>
      <c r="E273" s="158" t="s">
        <v>1</v>
      </c>
      <c r="F273" s="159" t="s">
        <v>510</v>
      </c>
      <c r="H273" s="158" t="s">
        <v>1</v>
      </c>
      <c r="L273" s="157"/>
      <c r="M273" s="160"/>
      <c r="T273" s="161"/>
      <c r="AT273" s="158" t="s">
        <v>170</v>
      </c>
      <c r="AU273" s="158" t="s">
        <v>97</v>
      </c>
      <c r="AV273" s="14" t="s">
        <v>95</v>
      </c>
      <c r="AW273" s="14" t="s">
        <v>40</v>
      </c>
      <c r="AX273" s="14" t="s">
        <v>87</v>
      </c>
      <c r="AY273" s="158" t="s">
        <v>158</v>
      </c>
    </row>
    <row r="274" spans="2:65" s="14" customFormat="1">
      <c r="B274" s="157"/>
      <c r="D274" s="145" t="s">
        <v>170</v>
      </c>
      <c r="E274" s="158" t="s">
        <v>1</v>
      </c>
      <c r="F274" s="159" t="s">
        <v>511</v>
      </c>
      <c r="H274" s="158" t="s">
        <v>1</v>
      </c>
      <c r="L274" s="157"/>
      <c r="M274" s="160"/>
      <c r="T274" s="161"/>
      <c r="AT274" s="158" t="s">
        <v>170</v>
      </c>
      <c r="AU274" s="158" t="s">
        <v>97</v>
      </c>
      <c r="AV274" s="14" t="s">
        <v>95</v>
      </c>
      <c r="AW274" s="14" t="s">
        <v>40</v>
      </c>
      <c r="AX274" s="14" t="s">
        <v>87</v>
      </c>
      <c r="AY274" s="158" t="s">
        <v>158</v>
      </c>
    </row>
    <row r="275" spans="2:65" s="12" customFormat="1">
      <c r="B275" s="144"/>
      <c r="D275" s="145" t="s">
        <v>170</v>
      </c>
      <c r="E275" s="146" t="s">
        <v>1</v>
      </c>
      <c r="F275" s="147" t="s">
        <v>512</v>
      </c>
      <c r="H275" s="148">
        <v>188.77199999999999</v>
      </c>
      <c r="L275" s="144"/>
      <c r="M275" s="149"/>
      <c r="T275" s="150"/>
      <c r="AT275" s="146" t="s">
        <v>170</v>
      </c>
      <c r="AU275" s="146" t="s">
        <v>97</v>
      </c>
      <c r="AV275" s="12" t="s">
        <v>97</v>
      </c>
      <c r="AW275" s="12" t="s">
        <v>40</v>
      </c>
      <c r="AX275" s="12" t="s">
        <v>87</v>
      </c>
      <c r="AY275" s="146" t="s">
        <v>158</v>
      </c>
    </row>
    <row r="276" spans="2:65" s="14" customFormat="1">
      <c r="B276" s="157"/>
      <c r="D276" s="145" t="s">
        <v>170</v>
      </c>
      <c r="E276" s="158" t="s">
        <v>1</v>
      </c>
      <c r="F276" s="159" t="s">
        <v>513</v>
      </c>
      <c r="H276" s="158" t="s">
        <v>1</v>
      </c>
      <c r="L276" s="157"/>
      <c r="M276" s="160"/>
      <c r="T276" s="161"/>
      <c r="AT276" s="158" t="s">
        <v>170</v>
      </c>
      <c r="AU276" s="158" t="s">
        <v>97</v>
      </c>
      <c r="AV276" s="14" t="s">
        <v>95</v>
      </c>
      <c r="AW276" s="14" t="s">
        <v>40</v>
      </c>
      <c r="AX276" s="14" t="s">
        <v>87</v>
      </c>
      <c r="AY276" s="158" t="s">
        <v>158</v>
      </c>
    </row>
    <row r="277" spans="2:65" s="12" customFormat="1">
      <c r="B277" s="144"/>
      <c r="D277" s="145" t="s">
        <v>170</v>
      </c>
      <c r="E277" s="146" t="s">
        <v>1</v>
      </c>
      <c r="F277" s="147" t="s">
        <v>514</v>
      </c>
      <c r="H277" s="148">
        <v>131.68799999999999</v>
      </c>
      <c r="L277" s="144"/>
      <c r="M277" s="149"/>
      <c r="T277" s="150"/>
      <c r="AT277" s="146" t="s">
        <v>170</v>
      </c>
      <c r="AU277" s="146" t="s">
        <v>97</v>
      </c>
      <c r="AV277" s="12" t="s">
        <v>97</v>
      </c>
      <c r="AW277" s="12" t="s">
        <v>40</v>
      </c>
      <c r="AX277" s="12" t="s">
        <v>87</v>
      </c>
      <c r="AY277" s="146" t="s">
        <v>158</v>
      </c>
    </row>
    <row r="278" spans="2:65" s="14" customFormat="1">
      <c r="B278" s="157"/>
      <c r="D278" s="145" t="s">
        <v>170</v>
      </c>
      <c r="E278" s="158" t="s">
        <v>1</v>
      </c>
      <c r="F278" s="159" t="s">
        <v>515</v>
      </c>
      <c r="H278" s="158" t="s">
        <v>1</v>
      </c>
      <c r="L278" s="157"/>
      <c r="M278" s="160"/>
      <c r="T278" s="161"/>
      <c r="AT278" s="158" t="s">
        <v>170</v>
      </c>
      <c r="AU278" s="158" t="s">
        <v>97</v>
      </c>
      <c r="AV278" s="14" t="s">
        <v>95</v>
      </c>
      <c r="AW278" s="14" t="s">
        <v>40</v>
      </c>
      <c r="AX278" s="14" t="s">
        <v>87</v>
      </c>
      <c r="AY278" s="158" t="s">
        <v>158</v>
      </c>
    </row>
    <row r="279" spans="2:65" s="12" customFormat="1">
      <c r="B279" s="144"/>
      <c r="D279" s="145" t="s">
        <v>170</v>
      </c>
      <c r="E279" s="146" t="s">
        <v>1</v>
      </c>
      <c r="F279" s="147" t="s">
        <v>516</v>
      </c>
      <c r="H279" s="148">
        <v>692.78</v>
      </c>
      <c r="L279" s="144"/>
      <c r="M279" s="149"/>
      <c r="T279" s="150"/>
      <c r="AT279" s="146" t="s">
        <v>170</v>
      </c>
      <c r="AU279" s="146" t="s">
        <v>97</v>
      </c>
      <c r="AV279" s="12" t="s">
        <v>97</v>
      </c>
      <c r="AW279" s="12" t="s">
        <v>40</v>
      </c>
      <c r="AX279" s="12" t="s">
        <v>87</v>
      </c>
      <c r="AY279" s="146" t="s">
        <v>158</v>
      </c>
    </row>
    <row r="280" spans="2:65" s="14" customFormat="1">
      <c r="B280" s="157"/>
      <c r="D280" s="145" t="s">
        <v>170</v>
      </c>
      <c r="E280" s="158" t="s">
        <v>1</v>
      </c>
      <c r="F280" s="159" t="s">
        <v>517</v>
      </c>
      <c r="H280" s="158" t="s">
        <v>1</v>
      </c>
      <c r="L280" s="157"/>
      <c r="M280" s="160"/>
      <c r="T280" s="161"/>
      <c r="AT280" s="158" t="s">
        <v>170</v>
      </c>
      <c r="AU280" s="158" t="s">
        <v>97</v>
      </c>
      <c r="AV280" s="14" t="s">
        <v>95</v>
      </c>
      <c r="AW280" s="14" t="s">
        <v>40</v>
      </c>
      <c r="AX280" s="14" t="s">
        <v>87</v>
      </c>
      <c r="AY280" s="158" t="s">
        <v>158</v>
      </c>
    </row>
    <row r="281" spans="2:65" s="12" customFormat="1">
      <c r="B281" s="144"/>
      <c r="D281" s="145" t="s">
        <v>170</v>
      </c>
      <c r="E281" s="146" t="s">
        <v>1</v>
      </c>
      <c r="F281" s="147" t="s">
        <v>518</v>
      </c>
      <c r="H281" s="148">
        <v>65.325999999999993</v>
      </c>
      <c r="L281" s="144"/>
      <c r="M281" s="149"/>
      <c r="T281" s="150"/>
      <c r="AT281" s="146" t="s">
        <v>170</v>
      </c>
      <c r="AU281" s="146" t="s">
        <v>97</v>
      </c>
      <c r="AV281" s="12" t="s">
        <v>97</v>
      </c>
      <c r="AW281" s="12" t="s">
        <v>40</v>
      </c>
      <c r="AX281" s="12" t="s">
        <v>87</v>
      </c>
      <c r="AY281" s="146" t="s">
        <v>158</v>
      </c>
    </row>
    <row r="282" spans="2:65" s="14" customFormat="1">
      <c r="B282" s="157"/>
      <c r="D282" s="145" t="s">
        <v>170</v>
      </c>
      <c r="E282" s="158" t="s">
        <v>1</v>
      </c>
      <c r="F282" s="159" t="s">
        <v>519</v>
      </c>
      <c r="H282" s="158" t="s">
        <v>1</v>
      </c>
      <c r="L282" s="157"/>
      <c r="M282" s="160"/>
      <c r="T282" s="161"/>
      <c r="AT282" s="158" t="s">
        <v>170</v>
      </c>
      <c r="AU282" s="158" t="s">
        <v>97</v>
      </c>
      <c r="AV282" s="14" t="s">
        <v>95</v>
      </c>
      <c r="AW282" s="14" t="s">
        <v>40</v>
      </c>
      <c r="AX282" s="14" t="s">
        <v>87</v>
      </c>
      <c r="AY282" s="158" t="s">
        <v>158</v>
      </c>
    </row>
    <row r="283" spans="2:65" s="12" customFormat="1">
      <c r="B283" s="144"/>
      <c r="D283" s="145" t="s">
        <v>170</v>
      </c>
      <c r="E283" s="146" t="s">
        <v>1</v>
      </c>
      <c r="F283" s="147" t="s">
        <v>520</v>
      </c>
      <c r="H283" s="148">
        <v>397.23</v>
      </c>
      <c r="L283" s="144"/>
      <c r="M283" s="149"/>
      <c r="T283" s="150"/>
      <c r="AT283" s="146" t="s">
        <v>170</v>
      </c>
      <c r="AU283" s="146" t="s">
        <v>97</v>
      </c>
      <c r="AV283" s="12" t="s">
        <v>97</v>
      </c>
      <c r="AW283" s="12" t="s">
        <v>40</v>
      </c>
      <c r="AX283" s="12" t="s">
        <v>87</v>
      </c>
      <c r="AY283" s="146" t="s">
        <v>158</v>
      </c>
    </row>
    <row r="284" spans="2:65" s="13" customFormat="1">
      <c r="B284" s="151"/>
      <c r="D284" s="145" t="s">
        <v>170</v>
      </c>
      <c r="E284" s="152" t="s">
        <v>1</v>
      </c>
      <c r="F284" s="153" t="s">
        <v>174</v>
      </c>
      <c r="H284" s="154">
        <v>1475.796</v>
      </c>
      <c r="L284" s="151"/>
      <c r="M284" s="155"/>
      <c r="T284" s="156"/>
      <c r="AT284" s="152" t="s">
        <v>170</v>
      </c>
      <c r="AU284" s="152" t="s">
        <v>97</v>
      </c>
      <c r="AV284" s="13" t="s">
        <v>166</v>
      </c>
      <c r="AW284" s="13" t="s">
        <v>40</v>
      </c>
      <c r="AX284" s="13" t="s">
        <v>95</v>
      </c>
      <c r="AY284" s="152" t="s">
        <v>158</v>
      </c>
    </row>
    <row r="285" spans="2:65" s="1" customFormat="1" ht="33" customHeight="1">
      <c r="B285" s="128"/>
      <c r="C285" s="129" t="s">
        <v>326</v>
      </c>
      <c r="D285" s="129" t="s">
        <v>161</v>
      </c>
      <c r="E285" s="130" t="s">
        <v>521</v>
      </c>
      <c r="F285" s="131" t="s">
        <v>522</v>
      </c>
      <c r="G285" s="132" t="s">
        <v>164</v>
      </c>
      <c r="H285" s="133">
        <v>1344.546</v>
      </c>
      <c r="I285" s="134">
        <v>190</v>
      </c>
      <c r="J285" s="134">
        <f>ROUND(I285*H285,2)</f>
        <v>255463.74</v>
      </c>
      <c r="K285" s="131" t="s">
        <v>165</v>
      </c>
      <c r="L285" s="29"/>
      <c r="M285" s="135" t="s">
        <v>1</v>
      </c>
      <c r="N285" s="136" t="s">
        <v>52</v>
      </c>
      <c r="O285" s="137">
        <v>0.27200000000000002</v>
      </c>
      <c r="P285" s="137">
        <f>O285*H285</f>
        <v>365.71651200000002</v>
      </c>
      <c r="Q285" s="137">
        <v>3.0000000000000001E-3</v>
      </c>
      <c r="R285" s="137">
        <f>Q285*H285</f>
        <v>4.0336379999999998</v>
      </c>
      <c r="S285" s="137">
        <v>0</v>
      </c>
      <c r="T285" s="138">
        <f>S285*H285</f>
        <v>0</v>
      </c>
      <c r="AR285" s="139" t="s">
        <v>166</v>
      </c>
      <c r="AT285" s="139" t="s">
        <v>161</v>
      </c>
      <c r="AU285" s="139" t="s">
        <v>97</v>
      </c>
      <c r="AY285" s="16" t="s">
        <v>158</v>
      </c>
      <c r="BE285" s="140">
        <f>IF(N285="základní",J285,0)</f>
        <v>255463.74</v>
      </c>
      <c r="BF285" s="140">
        <f>IF(N285="snížená",J285,0)</f>
        <v>0</v>
      </c>
      <c r="BG285" s="140">
        <f>IF(N285="zákl. přenesená",J285,0)</f>
        <v>0</v>
      </c>
      <c r="BH285" s="140">
        <f>IF(N285="sníž. přenesená",J285,0)</f>
        <v>0</v>
      </c>
      <c r="BI285" s="140">
        <f>IF(N285="nulová",J285,0)</f>
        <v>0</v>
      </c>
      <c r="BJ285" s="16" t="s">
        <v>95</v>
      </c>
      <c r="BK285" s="140">
        <f>ROUND(I285*H285,2)</f>
        <v>255463.74</v>
      </c>
      <c r="BL285" s="16" t="s">
        <v>166</v>
      </c>
      <c r="BM285" s="139" t="s">
        <v>523</v>
      </c>
    </row>
    <row r="286" spans="2:65" s="1" customFormat="1">
      <c r="B286" s="29"/>
      <c r="D286" s="141" t="s">
        <v>168</v>
      </c>
      <c r="F286" s="142" t="s">
        <v>524</v>
      </c>
      <c r="L286" s="29"/>
      <c r="M286" s="143"/>
      <c r="T286" s="53"/>
      <c r="AT286" s="16" t="s">
        <v>168</v>
      </c>
      <c r="AU286" s="16" t="s">
        <v>97</v>
      </c>
    </row>
    <row r="287" spans="2:65" s="14" customFormat="1">
      <c r="B287" s="157"/>
      <c r="D287" s="145" t="s">
        <v>170</v>
      </c>
      <c r="E287" s="158" t="s">
        <v>1</v>
      </c>
      <c r="F287" s="159" t="s">
        <v>510</v>
      </c>
      <c r="H287" s="158" t="s">
        <v>1</v>
      </c>
      <c r="L287" s="157"/>
      <c r="M287" s="160"/>
      <c r="T287" s="161"/>
      <c r="AT287" s="158" t="s">
        <v>170</v>
      </c>
      <c r="AU287" s="158" t="s">
        <v>97</v>
      </c>
      <c r="AV287" s="14" t="s">
        <v>95</v>
      </c>
      <c r="AW287" s="14" t="s">
        <v>40</v>
      </c>
      <c r="AX287" s="14" t="s">
        <v>87</v>
      </c>
      <c r="AY287" s="158" t="s">
        <v>158</v>
      </c>
    </row>
    <row r="288" spans="2:65" s="14" customFormat="1">
      <c r="B288" s="157"/>
      <c r="D288" s="145" t="s">
        <v>170</v>
      </c>
      <c r="E288" s="158" t="s">
        <v>1</v>
      </c>
      <c r="F288" s="159" t="s">
        <v>511</v>
      </c>
      <c r="H288" s="158" t="s">
        <v>1</v>
      </c>
      <c r="L288" s="157"/>
      <c r="M288" s="160"/>
      <c r="T288" s="161"/>
      <c r="AT288" s="158" t="s">
        <v>170</v>
      </c>
      <c r="AU288" s="158" t="s">
        <v>97</v>
      </c>
      <c r="AV288" s="14" t="s">
        <v>95</v>
      </c>
      <c r="AW288" s="14" t="s">
        <v>40</v>
      </c>
      <c r="AX288" s="14" t="s">
        <v>87</v>
      </c>
      <c r="AY288" s="158" t="s">
        <v>158</v>
      </c>
    </row>
    <row r="289" spans="2:65" s="12" customFormat="1">
      <c r="B289" s="144"/>
      <c r="D289" s="145" t="s">
        <v>170</v>
      </c>
      <c r="E289" s="146" t="s">
        <v>1</v>
      </c>
      <c r="F289" s="147" t="s">
        <v>512</v>
      </c>
      <c r="H289" s="148">
        <v>188.77199999999999</v>
      </c>
      <c r="L289" s="144"/>
      <c r="M289" s="149"/>
      <c r="T289" s="150"/>
      <c r="AT289" s="146" t="s">
        <v>170</v>
      </c>
      <c r="AU289" s="146" t="s">
        <v>97</v>
      </c>
      <c r="AV289" s="12" t="s">
        <v>97</v>
      </c>
      <c r="AW289" s="12" t="s">
        <v>40</v>
      </c>
      <c r="AX289" s="12" t="s">
        <v>87</v>
      </c>
      <c r="AY289" s="146" t="s">
        <v>158</v>
      </c>
    </row>
    <row r="290" spans="2:65" s="14" customFormat="1">
      <c r="B290" s="157"/>
      <c r="D290" s="145" t="s">
        <v>170</v>
      </c>
      <c r="E290" s="158" t="s">
        <v>1</v>
      </c>
      <c r="F290" s="159" t="s">
        <v>513</v>
      </c>
      <c r="H290" s="158" t="s">
        <v>1</v>
      </c>
      <c r="L290" s="157"/>
      <c r="M290" s="160"/>
      <c r="T290" s="161"/>
      <c r="AT290" s="158" t="s">
        <v>170</v>
      </c>
      <c r="AU290" s="158" t="s">
        <v>97</v>
      </c>
      <c r="AV290" s="14" t="s">
        <v>95</v>
      </c>
      <c r="AW290" s="14" t="s">
        <v>40</v>
      </c>
      <c r="AX290" s="14" t="s">
        <v>87</v>
      </c>
      <c r="AY290" s="158" t="s">
        <v>158</v>
      </c>
    </row>
    <row r="291" spans="2:65" s="12" customFormat="1">
      <c r="B291" s="144"/>
      <c r="D291" s="145" t="s">
        <v>170</v>
      </c>
      <c r="E291" s="146" t="s">
        <v>1</v>
      </c>
      <c r="F291" s="147" t="s">
        <v>514</v>
      </c>
      <c r="H291" s="148">
        <v>131.68799999999999</v>
      </c>
      <c r="L291" s="144"/>
      <c r="M291" s="149"/>
      <c r="T291" s="150"/>
      <c r="AT291" s="146" t="s">
        <v>170</v>
      </c>
      <c r="AU291" s="146" t="s">
        <v>97</v>
      </c>
      <c r="AV291" s="12" t="s">
        <v>97</v>
      </c>
      <c r="AW291" s="12" t="s">
        <v>40</v>
      </c>
      <c r="AX291" s="12" t="s">
        <v>87</v>
      </c>
      <c r="AY291" s="146" t="s">
        <v>158</v>
      </c>
    </row>
    <row r="292" spans="2:65" s="14" customFormat="1">
      <c r="B292" s="157"/>
      <c r="D292" s="145" t="s">
        <v>170</v>
      </c>
      <c r="E292" s="158" t="s">
        <v>1</v>
      </c>
      <c r="F292" s="159" t="s">
        <v>515</v>
      </c>
      <c r="H292" s="158" t="s">
        <v>1</v>
      </c>
      <c r="L292" s="157"/>
      <c r="M292" s="160"/>
      <c r="T292" s="161"/>
      <c r="AT292" s="158" t="s">
        <v>170</v>
      </c>
      <c r="AU292" s="158" t="s">
        <v>97</v>
      </c>
      <c r="AV292" s="14" t="s">
        <v>95</v>
      </c>
      <c r="AW292" s="14" t="s">
        <v>40</v>
      </c>
      <c r="AX292" s="14" t="s">
        <v>87</v>
      </c>
      <c r="AY292" s="158" t="s">
        <v>158</v>
      </c>
    </row>
    <row r="293" spans="2:65" s="12" customFormat="1">
      <c r="B293" s="144"/>
      <c r="D293" s="145" t="s">
        <v>170</v>
      </c>
      <c r="E293" s="146" t="s">
        <v>1</v>
      </c>
      <c r="F293" s="147" t="s">
        <v>516</v>
      </c>
      <c r="H293" s="148">
        <v>692.78</v>
      </c>
      <c r="L293" s="144"/>
      <c r="M293" s="149"/>
      <c r="T293" s="150"/>
      <c r="AT293" s="146" t="s">
        <v>170</v>
      </c>
      <c r="AU293" s="146" t="s">
        <v>97</v>
      </c>
      <c r="AV293" s="12" t="s">
        <v>97</v>
      </c>
      <c r="AW293" s="12" t="s">
        <v>40</v>
      </c>
      <c r="AX293" s="12" t="s">
        <v>87</v>
      </c>
      <c r="AY293" s="146" t="s">
        <v>158</v>
      </c>
    </row>
    <row r="294" spans="2:65" s="14" customFormat="1">
      <c r="B294" s="157"/>
      <c r="D294" s="145" t="s">
        <v>170</v>
      </c>
      <c r="E294" s="158" t="s">
        <v>1</v>
      </c>
      <c r="F294" s="159" t="s">
        <v>517</v>
      </c>
      <c r="H294" s="158" t="s">
        <v>1</v>
      </c>
      <c r="L294" s="157"/>
      <c r="M294" s="160"/>
      <c r="T294" s="161"/>
      <c r="AT294" s="158" t="s">
        <v>170</v>
      </c>
      <c r="AU294" s="158" t="s">
        <v>97</v>
      </c>
      <c r="AV294" s="14" t="s">
        <v>95</v>
      </c>
      <c r="AW294" s="14" t="s">
        <v>40</v>
      </c>
      <c r="AX294" s="14" t="s">
        <v>87</v>
      </c>
      <c r="AY294" s="158" t="s">
        <v>158</v>
      </c>
    </row>
    <row r="295" spans="2:65" s="12" customFormat="1">
      <c r="B295" s="144"/>
      <c r="D295" s="145" t="s">
        <v>170</v>
      </c>
      <c r="E295" s="146" t="s">
        <v>1</v>
      </c>
      <c r="F295" s="147" t="s">
        <v>518</v>
      </c>
      <c r="H295" s="148">
        <v>65.325999999999993</v>
      </c>
      <c r="L295" s="144"/>
      <c r="M295" s="149"/>
      <c r="T295" s="150"/>
      <c r="AT295" s="146" t="s">
        <v>170</v>
      </c>
      <c r="AU295" s="146" t="s">
        <v>97</v>
      </c>
      <c r="AV295" s="12" t="s">
        <v>97</v>
      </c>
      <c r="AW295" s="12" t="s">
        <v>40</v>
      </c>
      <c r="AX295" s="12" t="s">
        <v>87</v>
      </c>
      <c r="AY295" s="146" t="s">
        <v>158</v>
      </c>
    </row>
    <row r="296" spans="2:65" s="14" customFormat="1">
      <c r="B296" s="157"/>
      <c r="D296" s="145" t="s">
        <v>170</v>
      </c>
      <c r="E296" s="158" t="s">
        <v>1</v>
      </c>
      <c r="F296" s="159" t="s">
        <v>519</v>
      </c>
      <c r="H296" s="158" t="s">
        <v>1</v>
      </c>
      <c r="L296" s="157"/>
      <c r="M296" s="160"/>
      <c r="T296" s="161"/>
      <c r="AT296" s="158" t="s">
        <v>170</v>
      </c>
      <c r="AU296" s="158" t="s">
        <v>97</v>
      </c>
      <c r="AV296" s="14" t="s">
        <v>95</v>
      </c>
      <c r="AW296" s="14" t="s">
        <v>40</v>
      </c>
      <c r="AX296" s="14" t="s">
        <v>87</v>
      </c>
      <c r="AY296" s="158" t="s">
        <v>158</v>
      </c>
    </row>
    <row r="297" spans="2:65" s="12" customFormat="1">
      <c r="B297" s="144"/>
      <c r="D297" s="145" t="s">
        <v>170</v>
      </c>
      <c r="E297" s="146" t="s">
        <v>1</v>
      </c>
      <c r="F297" s="147" t="s">
        <v>520</v>
      </c>
      <c r="H297" s="148">
        <v>397.23</v>
      </c>
      <c r="L297" s="144"/>
      <c r="M297" s="149"/>
      <c r="T297" s="150"/>
      <c r="AT297" s="146" t="s">
        <v>170</v>
      </c>
      <c r="AU297" s="146" t="s">
        <v>97</v>
      </c>
      <c r="AV297" s="12" t="s">
        <v>97</v>
      </c>
      <c r="AW297" s="12" t="s">
        <v>40</v>
      </c>
      <c r="AX297" s="12" t="s">
        <v>87</v>
      </c>
      <c r="AY297" s="146" t="s">
        <v>158</v>
      </c>
    </row>
    <row r="298" spans="2:65" s="14" customFormat="1">
      <c r="B298" s="157"/>
      <c r="D298" s="145" t="s">
        <v>170</v>
      </c>
      <c r="E298" s="158" t="s">
        <v>1</v>
      </c>
      <c r="F298" s="159" t="s">
        <v>525</v>
      </c>
      <c r="H298" s="158" t="s">
        <v>1</v>
      </c>
      <c r="L298" s="157"/>
      <c r="M298" s="160"/>
      <c r="T298" s="161"/>
      <c r="AT298" s="158" t="s">
        <v>170</v>
      </c>
      <c r="AU298" s="158" t="s">
        <v>97</v>
      </c>
      <c r="AV298" s="14" t="s">
        <v>95</v>
      </c>
      <c r="AW298" s="14" t="s">
        <v>40</v>
      </c>
      <c r="AX298" s="14" t="s">
        <v>87</v>
      </c>
      <c r="AY298" s="158" t="s">
        <v>158</v>
      </c>
    </row>
    <row r="299" spans="2:65" s="12" customFormat="1">
      <c r="B299" s="144"/>
      <c r="D299" s="145" t="s">
        <v>170</v>
      </c>
      <c r="E299" s="146" t="s">
        <v>1</v>
      </c>
      <c r="F299" s="147" t="s">
        <v>526</v>
      </c>
      <c r="H299" s="148">
        <v>-131.25</v>
      </c>
      <c r="L299" s="144"/>
      <c r="M299" s="149"/>
      <c r="T299" s="150"/>
      <c r="AT299" s="146" t="s">
        <v>170</v>
      </c>
      <c r="AU299" s="146" t="s">
        <v>97</v>
      </c>
      <c r="AV299" s="12" t="s">
        <v>97</v>
      </c>
      <c r="AW299" s="12" t="s">
        <v>40</v>
      </c>
      <c r="AX299" s="12" t="s">
        <v>87</v>
      </c>
      <c r="AY299" s="146" t="s">
        <v>158</v>
      </c>
    </row>
    <row r="300" spans="2:65" s="13" customFormat="1">
      <c r="B300" s="151"/>
      <c r="D300" s="145" t="s">
        <v>170</v>
      </c>
      <c r="E300" s="152" t="s">
        <v>1</v>
      </c>
      <c r="F300" s="153" t="s">
        <v>174</v>
      </c>
      <c r="H300" s="154">
        <v>1344.546</v>
      </c>
      <c r="L300" s="151"/>
      <c r="M300" s="155"/>
      <c r="T300" s="156"/>
      <c r="AT300" s="152" t="s">
        <v>170</v>
      </c>
      <c r="AU300" s="152" t="s">
        <v>97</v>
      </c>
      <c r="AV300" s="13" t="s">
        <v>166</v>
      </c>
      <c r="AW300" s="13" t="s">
        <v>40</v>
      </c>
      <c r="AX300" s="13" t="s">
        <v>95</v>
      </c>
      <c r="AY300" s="152" t="s">
        <v>158</v>
      </c>
    </row>
    <row r="301" spans="2:65" s="1" customFormat="1" ht="33" customHeight="1">
      <c r="B301" s="128"/>
      <c r="C301" s="129" t="s">
        <v>331</v>
      </c>
      <c r="D301" s="129" t="s">
        <v>161</v>
      </c>
      <c r="E301" s="130" t="s">
        <v>527</v>
      </c>
      <c r="F301" s="131" t="s">
        <v>528</v>
      </c>
      <c r="G301" s="132" t="s">
        <v>177</v>
      </c>
      <c r="H301" s="133">
        <v>29.391999999999999</v>
      </c>
      <c r="I301" s="134">
        <v>5660</v>
      </c>
      <c r="J301" s="134">
        <f>ROUND(I301*H301,2)</f>
        <v>166358.72</v>
      </c>
      <c r="K301" s="131" t="s">
        <v>165</v>
      </c>
      <c r="L301" s="29"/>
      <c r="M301" s="135" t="s">
        <v>1</v>
      </c>
      <c r="N301" s="136" t="s">
        <v>52</v>
      </c>
      <c r="O301" s="137">
        <v>3.2130000000000001</v>
      </c>
      <c r="P301" s="137">
        <f>O301*H301</f>
        <v>94.436496000000005</v>
      </c>
      <c r="Q301" s="137">
        <v>2.5018699999999998</v>
      </c>
      <c r="R301" s="137">
        <f>Q301*H301</f>
        <v>73.534963039999994</v>
      </c>
      <c r="S301" s="137">
        <v>0</v>
      </c>
      <c r="T301" s="138">
        <f>S301*H301</f>
        <v>0</v>
      </c>
      <c r="AR301" s="139" t="s">
        <v>166</v>
      </c>
      <c r="AT301" s="139" t="s">
        <v>161</v>
      </c>
      <c r="AU301" s="139" t="s">
        <v>97</v>
      </c>
      <c r="AY301" s="16" t="s">
        <v>158</v>
      </c>
      <c r="BE301" s="140">
        <f>IF(N301="základní",J301,0)</f>
        <v>166358.72</v>
      </c>
      <c r="BF301" s="140">
        <f>IF(N301="snížená",J301,0)</f>
        <v>0</v>
      </c>
      <c r="BG301" s="140">
        <f>IF(N301="zákl. přenesená",J301,0)</f>
        <v>0</v>
      </c>
      <c r="BH301" s="140">
        <f>IF(N301="sníž. přenesená",J301,0)</f>
        <v>0</v>
      </c>
      <c r="BI301" s="140">
        <f>IF(N301="nulová",J301,0)</f>
        <v>0</v>
      </c>
      <c r="BJ301" s="16" t="s">
        <v>95</v>
      </c>
      <c r="BK301" s="140">
        <f>ROUND(I301*H301,2)</f>
        <v>166358.72</v>
      </c>
      <c r="BL301" s="16" t="s">
        <v>166</v>
      </c>
      <c r="BM301" s="139" t="s">
        <v>529</v>
      </c>
    </row>
    <row r="302" spans="2:65" s="1" customFormat="1">
      <c r="B302" s="29"/>
      <c r="D302" s="141" t="s">
        <v>168</v>
      </c>
      <c r="F302" s="142" t="s">
        <v>530</v>
      </c>
      <c r="L302" s="29"/>
      <c r="M302" s="143"/>
      <c r="T302" s="53"/>
      <c r="AT302" s="16" t="s">
        <v>168</v>
      </c>
      <c r="AU302" s="16" t="s">
        <v>97</v>
      </c>
    </row>
    <row r="303" spans="2:65" s="1" customFormat="1" ht="19.5">
      <c r="B303" s="29"/>
      <c r="D303" s="145" t="s">
        <v>376</v>
      </c>
      <c r="F303" s="166" t="s">
        <v>531</v>
      </c>
      <c r="L303" s="29"/>
      <c r="M303" s="143"/>
      <c r="T303" s="53"/>
      <c r="AT303" s="16" t="s">
        <v>376</v>
      </c>
      <c r="AU303" s="16" t="s">
        <v>97</v>
      </c>
    </row>
    <row r="304" spans="2:65" s="14" customFormat="1">
      <c r="B304" s="157"/>
      <c r="D304" s="145" t="s">
        <v>170</v>
      </c>
      <c r="E304" s="158" t="s">
        <v>1</v>
      </c>
      <c r="F304" s="159" t="s">
        <v>408</v>
      </c>
      <c r="H304" s="158" t="s">
        <v>1</v>
      </c>
      <c r="L304" s="157"/>
      <c r="M304" s="160"/>
      <c r="T304" s="161"/>
      <c r="AT304" s="158" t="s">
        <v>170</v>
      </c>
      <c r="AU304" s="158" t="s">
        <v>97</v>
      </c>
      <c r="AV304" s="14" t="s">
        <v>95</v>
      </c>
      <c r="AW304" s="14" t="s">
        <v>40</v>
      </c>
      <c r="AX304" s="14" t="s">
        <v>87</v>
      </c>
      <c r="AY304" s="158" t="s">
        <v>158</v>
      </c>
    </row>
    <row r="305" spans="2:65" s="12" customFormat="1">
      <c r="B305" s="144"/>
      <c r="D305" s="145" t="s">
        <v>170</v>
      </c>
      <c r="E305" s="146" t="s">
        <v>1</v>
      </c>
      <c r="F305" s="147" t="s">
        <v>532</v>
      </c>
      <c r="H305" s="148">
        <v>29.391999999999999</v>
      </c>
      <c r="L305" s="144"/>
      <c r="M305" s="149"/>
      <c r="T305" s="150"/>
      <c r="AT305" s="146" t="s">
        <v>170</v>
      </c>
      <c r="AU305" s="146" t="s">
        <v>97</v>
      </c>
      <c r="AV305" s="12" t="s">
        <v>97</v>
      </c>
      <c r="AW305" s="12" t="s">
        <v>40</v>
      </c>
      <c r="AX305" s="12" t="s">
        <v>87</v>
      </c>
      <c r="AY305" s="146" t="s">
        <v>158</v>
      </c>
    </row>
    <row r="306" spans="2:65" s="13" customFormat="1">
      <c r="B306" s="151"/>
      <c r="D306" s="145" t="s">
        <v>170</v>
      </c>
      <c r="E306" s="152" t="s">
        <v>1</v>
      </c>
      <c r="F306" s="153" t="s">
        <v>174</v>
      </c>
      <c r="H306" s="154">
        <v>29.391999999999999</v>
      </c>
      <c r="L306" s="151"/>
      <c r="M306" s="155"/>
      <c r="T306" s="156"/>
      <c r="AT306" s="152" t="s">
        <v>170</v>
      </c>
      <c r="AU306" s="152" t="s">
        <v>97</v>
      </c>
      <c r="AV306" s="13" t="s">
        <v>166</v>
      </c>
      <c r="AW306" s="13" t="s">
        <v>40</v>
      </c>
      <c r="AX306" s="13" t="s">
        <v>95</v>
      </c>
      <c r="AY306" s="152" t="s">
        <v>158</v>
      </c>
    </row>
    <row r="307" spans="2:65" s="1" customFormat="1" ht="44.25" customHeight="1">
      <c r="B307" s="128"/>
      <c r="C307" s="129" t="s">
        <v>336</v>
      </c>
      <c r="D307" s="129" t="s">
        <v>161</v>
      </c>
      <c r="E307" s="130" t="s">
        <v>533</v>
      </c>
      <c r="F307" s="131" t="s">
        <v>534</v>
      </c>
      <c r="G307" s="132" t="s">
        <v>177</v>
      </c>
      <c r="H307" s="133">
        <v>29.391999999999999</v>
      </c>
      <c r="I307" s="134">
        <v>390</v>
      </c>
      <c r="J307" s="134">
        <f>ROUND(I307*H307,2)</f>
        <v>11462.88</v>
      </c>
      <c r="K307" s="131" t="s">
        <v>165</v>
      </c>
      <c r="L307" s="29"/>
      <c r="M307" s="135" t="s">
        <v>1</v>
      </c>
      <c r="N307" s="136" t="s">
        <v>52</v>
      </c>
      <c r="O307" s="137">
        <v>0.82</v>
      </c>
      <c r="P307" s="137">
        <f>O307*H307</f>
        <v>24.101439999999997</v>
      </c>
      <c r="Q307" s="137">
        <v>0</v>
      </c>
      <c r="R307" s="137">
        <f>Q307*H307</f>
        <v>0</v>
      </c>
      <c r="S307" s="137">
        <v>0</v>
      </c>
      <c r="T307" s="138">
        <f>S307*H307</f>
        <v>0</v>
      </c>
      <c r="AR307" s="139" t="s">
        <v>166</v>
      </c>
      <c r="AT307" s="139" t="s">
        <v>161</v>
      </c>
      <c r="AU307" s="139" t="s">
        <v>97</v>
      </c>
      <c r="AY307" s="16" t="s">
        <v>158</v>
      </c>
      <c r="BE307" s="140">
        <f>IF(N307="základní",J307,0)</f>
        <v>11462.88</v>
      </c>
      <c r="BF307" s="140">
        <f>IF(N307="snížená",J307,0)</f>
        <v>0</v>
      </c>
      <c r="BG307" s="140">
        <f>IF(N307="zákl. přenesená",J307,0)</f>
        <v>0</v>
      </c>
      <c r="BH307" s="140">
        <f>IF(N307="sníž. přenesená",J307,0)</f>
        <v>0</v>
      </c>
      <c r="BI307" s="140">
        <f>IF(N307="nulová",J307,0)</f>
        <v>0</v>
      </c>
      <c r="BJ307" s="16" t="s">
        <v>95</v>
      </c>
      <c r="BK307" s="140">
        <f>ROUND(I307*H307,2)</f>
        <v>11462.88</v>
      </c>
      <c r="BL307" s="16" t="s">
        <v>166</v>
      </c>
      <c r="BM307" s="139" t="s">
        <v>535</v>
      </c>
    </row>
    <row r="308" spans="2:65" s="1" customFormat="1">
      <c r="B308" s="29"/>
      <c r="D308" s="141" t="s">
        <v>168</v>
      </c>
      <c r="F308" s="142" t="s">
        <v>536</v>
      </c>
      <c r="L308" s="29"/>
      <c r="M308" s="143"/>
      <c r="T308" s="53"/>
      <c r="AT308" s="16" t="s">
        <v>168</v>
      </c>
      <c r="AU308" s="16" t="s">
        <v>97</v>
      </c>
    </row>
    <row r="309" spans="2:65" s="14" customFormat="1">
      <c r="B309" s="157"/>
      <c r="D309" s="145" t="s">
        <v>170</v>
      </c>
      <c r="E309" s="158" t="s">
        <v>1</v>
      </c>
      <c r="F309" s="159" t="s">
        <v>408</v>
      </c>
      <c r="H309" s="158" t="s">
        <v>1</v>
      </c>
      <c r="L309" s="157"/>
      <c r="M309" s="160"/>
      <c r="T309" s="161"/>
      <c r="AT309" s="158" t="s">
        <v>170</v>
      </c>
      <c r="AU309" s="158" t="s">
        <v>97</v>
      </c>
      <c r="AV309" s="14" t="s">
        <v>95</v>
      </c>
      <c r="AW309" s="14" t="s">
        <v>40</v>
      </c>
      <c r="AX309" s="14" t="s">
        <v>87</v>
      </c>
      <c r="AY309" s="158" t="s">
        <v>158</v>
      </c>
    </row>
    <row r="310" spans="2:65" s="12" customFormat="1">
      <c r="B310" s="144"/>
      <c r="D310" s="145" t="s">
        <v>170</v>
      </c>
      <c r="E310" s="146" t="s">
        <v>1</v>
      </c>
      <c r="F310" s="147" t="s">
        <v>532</v>
      </c>
      <c r="H310" s="148">
        <v>29.391999999999999</v>
      </c>
      <c r="L310" s="144"/>
      <c r="M310" s="149"/>
      <c r="T310" s="150"/>
      <c r="AT310" s="146" t="s">
        <v>170</v>
      </c>
      <c r="AU310" s="146" t="s">
        <v>97</v>
      </c>
      <c r="AV310" s="12" t="s">
        <v>97</v>
      </c>
      <c r="AW310" s="12" t="s">
        <v>40</v>
      </c>
      <c r="AX310" s="12" t="s">
        <v>87</v>
      </c>
      <c r="AY310" s="146" t="s">
        <v>158</v>
      </c>
    </row>
    <row r="311" spans="2:65" s="13" customFormat="1">
      <c r="B311" s="151"/>
      <c r="D311" s="145" t="s">
        <v>170</v>
      </c>
      <c r="E311" s="152" t="s">
        <v>1</v>
      </c>
      <c r="F311" s="153" t="s">
        <v>174</v>
      </c>
      <c r="H311" s="154">
        <v>29.391999999999999</v>
      </c>
      <c r="L311" s="151"/>
      <c r="M311" s="155"/>
      <c r="T311" s="156"/>
      <c r="AT311" s="152" t="s">
        <v>170</v>
      </c>
      <c r="AU311" s="152" t="s">
        <v>97</v>
      </c>
      <c r="AV311" s="13" t="s">
        <v>166</v>
      </c>
      <c r="AW311" s="13" t="s">
        <v>40</v>
      </c>
      <c r="AX311" s="13" t="s">
        <v>95</v>
      </c>
      <c r="AY311" s="152" t="s">
        <v>158</v>
      </c>
    </row>
    <row r="312" spans="2:65" s="1" customFormat="1" ht="21.75" customHeight="1">
      <c r="B312" s="128"/>
      <c r="C312" s="129" t="s">
        <v>345</v>
      </c>
      <c r="D312" s="129" t="s">
        <v>161</v>
      </c>
      <c r="E312" s="130" t="s">
        <v>419</v>
      </c>
      <c r="F312" s="131" t="s">
        <v>420</v>
      </c>
      <c r="G312" s="132" t="s">
        <v>189</v>
      </c>
      <c r="H312" s="133">
        <v>0.99299999999999999</v>
      </c>
      <c r="I312" s="134">
        <v>40200</v>
      </c>
      <c r="J312" s="134">
        <f>ROUND(I312*H312,2)</f>
        <v>39918.6</v>
      </c>
      <c r="K312" s="131" t="s">
        <v>165</v>
      </c>
      <c r="L312" s="29"/>
      <c r="M312" s="135" t="s">
        <v>1</v>
      </c>
      <c r="N312" s="136" t="s">
        <v>52</v>
      </c>
      <c r="O312" s="137">
        <v>15.231</v>
      </c>
      <c r="P312" s="137">
        <f>O312*H312</f>
        <v>15.124383</v>
      </c>
      <c r="Q312" s="137">
        <v>1.06277</v>
      </c>
      <c r="R312" s="137">
        <f>Q312*H312</f>
        <v>1.0553306099999999</v>
      </c>
      <c r="S312" s="137">
        <v>0</v>
      </c>
      <c r="T312" s="138">
        <f>S312*H312</f>
        <v>0</v>
      </c>
      <c r="AR312" s="139" t="s">
        <v>166</v>
      </c>
      <c r="AT312" s="139" t="s">
        <v>161</v>
      </c>
      <c r="AU312" s="139" t="s">
        <v>97</v>
      </c>
      <c r="AY312" s="16" t="s">
        <v>158</v>
      </c>
      <c r="BE312" s="140">
        <f>IF(N312="základní",J312,0)</f>
        <v>39918.6</v>
      </c>
      <c r="BF312" s="140">
        <f>IF(N312="snížená",J312,0)</f>
        <v>0</v>
      </c>
      <c r="BG312" s="140">
        <f>IF(N312="zákl. přenesená",J312,0)</f>
        <v>0</v>
      </c>
      <c r="BH312" s="140">
        <f>IF(N312="sníž. přenesená",J312,0)</f>
        <v>0</v>
      </c>
      <c r="BI312" s="140">
        <f>IF(N312="nulová",J312,0)</f>
        <v>0</v>
      </c>
      <c r="BJ312" s="16" t="s">
        <v>95</v>
      </c>
      <c r="BK312" s="140">
        <f>ROUND(I312*H312,2)</f>
        <v>39918.6</v>
      </c>
      <c r="BL312" s="16" t="s">
        <v>166</v>
      </c>
      <c r="BM312" s="139" t="s">
        <v>537</v>
      </c>
    </row>
    <row r="313" spans="2:65" s="1" customFormat="1">
      <c r="B313" s="29"/>
      <c r="D313" s="141" t="s">
        <v>168</v>
      </c>
      <c r="F313" s="142" t="s">
        <v>422</v>
      </c>
      <c r="L313" s="29"/>
      <c r="M313" s="143"/>
      <c r="T313" s="53"/>
      <c r="AT313" s="16" t="s">
        <v>168</v>
      </c>
      <c r="AU313" s="16" t="s">
        <v>97</v>
      </c>
    </row>
    <row r="314" spans="2:65" s="14" customFormat="1">
      <c r="B314" s="157"/>
      <c r="D314" s="145" t="s">
        <v>170</v>
      </c>
      <c r="E314" s="158" t="s">
        <v>1</v>
      </c>
      <c r="F314" s="159" t="s">
        <v>408</v>
      </c>
      <c r="H314" s="158" t="s">
        <v>1</v>
      </c>
      <c r="L314" s="157"/>
      <c r="M314" s="160"/>
      <c r="T314" s="161"/>
      <c r="AT314" s="158" t="s">
        <v>170</v>
      </c>
      <c r="AU314" s="158" t="s">
        <v>97</v>
      </c>
      <c r="AV314" s="14" t="s">
        <v>95</v>
      </c>
      <c r="AW314" s="14" t="s">
        <v>40</v>
      </c>
      <c r="AX314" s="14" t="s">
        <v>87</v>
      </c>
      <c r="AY314" s="158" t="s">
        <v>158</v>
      </c>
    </row>
    <row r="315" spans="2:65" s="14" customFormat="1">
      <c r="B315" s="157"/>
      <c r="D315" s="145" t="s">
        <v>170</v>
      </c>
      <c r="E315" s="158" t="s">
        <v>1</v>
      </c>
      <c r="F315" s="159" t="s">
        <v>423</v>
      </c>
      <c r="H315" s="158" t="s">
        <v>1</v>
      </c>
      <c r="L315" s="157"/>
      <c r="M315" s="160"/>
      <c r="T315" s="161"/>
      <c r="AT315" s="158" t="s">
        <v>170</v>
      </c>
      <c r="AU315" s="158" t="s">
        <v>97</v>
      </c>
      <c r="AV315" s="14" t="s">
        <v>95</v>
      </c>
      <c r="AW315" s="14" t="s">
        <v>40</v>
      </c>
      <c r="AX315" s="14" t="s">
        <v>87</v>
      </c>
      <c r="AY315" s="158" t="s">
        <v>158</v>
      </c>
    </row>
    <row r="316" spans="2:65" s="12" customFormat="1">
      <c r="B316" s="144"/>
      <c r="D316" s="145" t="s">
        <v>170</v>
      </c>
      <c r="E316" s="146" t="s">
        <v>1</v>
      </c>
      <c r="F316" s="147" t="s">
        <v>538</v>
      </c>
      <c r="H316" s="148">
        <v>0.99299999999999999</v>
      </c>
      <c r="L316" s="144"/>
      <c r="M316" s="149"/>
      <c r="T316" s="150"/>
      <c r="AT316" s="146" t="s">
        <v>170</v>
      </c>
      <c r="AU316" s="146" t="s">
        <v>97</v>
      </c>
      <c r="AV316" s="12" t="s">
        <v>97</v>
      </c>
      <c r="AW316" s="12" t="s">
        <v>40</v>
      </c>
      <c r="AX316" s="12" t="s">
        <v>87</v>
      </c>
      <c r="AY316" s="146" t="s">
        <v>158</v>
      </c>
    </row>
    <row r="317" spans="2:65" s="13" customFormat="1">
      <c r="B317" s="151"/>
      <c r="D317" s="145" t="s">
        <v>170</v>
      </c>
      <c r="E317" s="152" t="s">
        <v>1</v>
      </c>
      <c r="F317" s="153" t="s">
        <v>174</v>
      </c>
      <c r="H317" s="154">
        <v>0.99299999999999999</v>
      </c>
      <c r="L317" s="151"/>
      <c r="M317" s="155"/>
      <c r="T317" s="156"/>
      <c r="AT317" s="152" t="s">
        <v>170</v>
      </c>
      <c r="AU317" s="152" t="s">
        <v>97</v>
      </c>
      <c r="AV317" s="13" t="s">
        <v>166</v>
      </c>
      <c r="AW317" s="13" t="s">
        <v>40</v>
      </c>
      <c r="AX317" s="13" t="s">
        <v>95</v>
      </c>
      <c r="AY317" s="152" t="s">
        <v>158</v>
      </c>
    </row>
    <row r="318" spans="2:65" s="1" customFormat="1" ht="24.2" customHeight="1">
      <c r="B318" s="128"/>
      <c r="C318" s="129" t="s">
        <v>539</v>
      </c>
      <c r="D318" s="129" t="s">
        <v>161</v>
      </c>
      <c r="E318" s="130" t="s">
        <v>540</v>
      </c>
      <c r="F318" s="131" t="s">
        <v>541</v>
      </c>
      <c r="G318" s="132" t="s">
        <v>164</v>
      </c>
      <c r="H318" s="133">
        <v>587.84</v>
      </c>
      <c r="I318" s="134">
        <v>20.2</v>
      </c>
      <c r="J318" s="134">
        <f>ROUND(I318*H318,2)</f>
        <v>11874.37</v>
      </c>
      <c r="K318" s="131" t="s">
        <v>165</v>
      </c>
      <c r="L318" s="29"/>
      <c r="M318" s="135" t="s">
        <v>1</v>
      </c>
      <c r="N318" s="136" t="s">
        <v>52</v>
      </c>
      <c r="O318" s="137">
        <v>2.5000000000000001E-2</v>
      </c>
      <c r="P318" s="137">
        <f>O318*H318</f>
        <v>14.696000000000002</v>
      </c>
      <c r="Q318" s="137">
        <v>1.2999999999999999E-4</v>
      </c>
      <c r="R318" s="137">
        <f>Q318*H318</f>
        <v>7.6419199999999993E-2</v>
      </c>
      <c r="S318" s="137">
        <v>0</v>
      </c>
      <c r="T318" s="138">
        <f>S318*H318</f>
        <v>0</v>
      </c>
      <c r="AR318" s="139" t="s">
        <v>166</v>
      </c>
      <c r="AT318" s="139" t="s">
        <v>161</v>
      </c>
      <c r="AU318" s="139" t="s">
        <v>97</v>
      </c>
      <c r="AY318" s="16" t="s">
        <v>158</v>
      </c>
      <c r="BE318" s="140">
        <f>IF(N318="základní",J318,0)</f>
        <v>11874.37</v>
      </c>
      <c r="BF318" s="140">
        <f>IF(N318="snížená",J318,0)</f>
        <v>0</v>
      </c>
      <c r="BG318" s="140">
        <f>IF(N318="zákl. přenesená",J318,0)</f>
        <v>0</v>
      </c>
      <c r="BH318" s="140">
        <f>IF(N318="sníž. přenesená",J318,0)</f>
        <v>0</v>
      </c>
      <c r="BI318" s="140">
        <f>IF(N318="nulová",J318,0)</f>
        <v>0</v>
      </c>
      <c r="BJ318" s="16" t="s">
        <v>95</v>
      </c>
      <c r="BK318" s="140">
        <f>ROUND(I318*H318,2)</f>
        <v>11874.37</v>
      </c>
      <c r="BL318" s="16" t="s">
        <v>166</v>
      </c>
      <c r="BM318" s="139" t="s">
        <v>542</v>
      </c>
    </row>
    <row r="319" spans="2:65" s="1" customFormat="1">
      <c r="B319" s="29"/>
      <c r="D319" s="141" t="s">
        <v>168</v>
      </c>
      <c r="F319" s="142" t="s">
        <v>543</v>
      </c>
      <c r="L319" s="29"/>
      <c r="M319" s="143"/>
      <c r="T319" s="53"/>
      <c r="AT319" s="16" t="s">
        <v>168</v>
      </c>
      <c r="AU319" s="16" t="s">
        <v>97</v>
      </c>
    </row>
    <row r="320" spans="2:65" s="14" customFormat="1">
      <c r="B320" s="157"/>
      <c r="D320" s="145" t="s">
        <v>170</v>
      </c>
      <c r="E320" s="158" t="s">
        <v>1</v>
      </c>
      <c r="F320" s="159" t="s">
        <v>408</v>
      </c>
      <c r="H320" s="158" t="s">
        <v>1</v>
      </c>
      <c r="L320" s="157"/>
      <c r="M320" s="160"/>
      <c r="T320" s="161"/>
      <c r="AT320" s="158" t="s">
        <v>170</v>
      </c>
      <c r="AU320" s="158" t="s">
        <v>97</v>
      </c>
      <c r="AV320" s="14" t="s">
        <v>95</v>
      </c>
      <c r="AW320" s="14" t="s">
        <v>40</v>
      </c>
      <c r="AX320" s="14" t="s">
        <v>87</v>
      </c>
      <c r="AY320" s="158" t="s">
        <v>158</v>
      </c>
    </row>
    <row r="321" spans="2:65" s="12" customFormat="1">
      <c r="B321" s="144"/>
      <c r="D321" s="145" t="s">
        <v>170</v>
      </c>
      <c r="E321" s="146" t="s">
        <v>1</v>
      </c>
      <c r="F321" s="147" t="s">
        <v>544</v>
      </c>
      <c r="H321" s="148">
        <v>587.84</v>
      </c>
      <c r="L321" s="144"/>
      <c r="M321" s="149"/>
      <c r="T321" s="150"/>
      <c r="AT321" s="146" t="s">
        <v>170</v>
      </c>
      <c r="AU321" s="146" t="s">
        <v>97</v>
      </c>
      <c r="AV321" s="12" t="s">
        <v>97</v>
      </c>
      <c r="AW321" s="12" t="s">
        <v>40</v>
      </c>
      <c r="AX321" s="12" t="s">
        <v>87</v>
      </c>
      <c r="AY321" s="146" t="s">
        <v>158</v>
      </c>
    </row>
    <row r="322" spans="2:65" s="13" customFormat="1">
      <c r="B322" s="151"/>
      <c r="D322" s="145" t="s">
        <v>170</v>
      </c>
      <c r="E322" s="152" t="s">
        <v>1</v>
      </c>
      <c r="F322" s="153" t="s">
        <v>174</v>
      </c>
      <c r="H322" s="154">
        <v>587.84</v>
      </c>
      <c r="L322" s="151"/>
      <c r="M322" s="155"/>
      <c r="T322" s="156"/>
      <c r="AT322" s="152" t="s">
        <v>170</v>
      </c>
      <c r="AU322" s="152" t="s">
        <v>97</v>
      </c>
      <c r="AV322" s="13" t="s">
        <v>166</v>
      </c>
      <c r="AW322" s="13" t="s">
        <v>40</v>
      </c>
      <c r="AX322" s="13" t="s">
        <v>95</v>
      </c>
      <c r="AY322" s="152" t="s">
        <v>158</v>
      </c>
    </row>
    <row r="323" spans="2:65" s="11" customFormat="1" ht="22.9" customHeight="1">
      <c r="B323" s="117"/>
      <c r="D323" s="118" t="s">
        <v>86</v>
      </c>
      <c r="E323" s="126" t="s">
        <v>545</v>
      </c>
      <c r="F323" s="126" t="s">
        <v>546</v>
      </c>
      <c r="J323" s="127">
        <f>BK323</f>
        <v>3357455</v>
      </c>
      <c r="L323" s="117"/>
      <c r="M323" s="121"/>
      <c r="P323" s="122">
        <f>SUM(P324:P329)</f>
        <v>0</v>
      </c>
      <c r="R323" s="122">
        <f>SUM(R324:R329)</f>
        <v>0</v>
      </c>
      <c r="T323" s="123">
        <f>SUM(T324:T329)</f>
        <v>0</v>
      </c>
      <c r="AR323" s="118" t="s">
        <v>95</v>
      </c>
      <c r="AT323" s="124" t="s">
        <v>86</v>
      </c>
      <c r="AU323" s="124" t="s">
        <v>95</v>
      </c>
      <c r="AY323" s="118" t="s">
        <v>158</v>
      </c>
      <c r="BK323" s="125">
        <f>SUM(BK324:BK329)</f>
        <v>3357455</v>
      </c>
    </row>
    <row r="324" spans="2:65" s="1" customFormat="1" ht="16.5" customHeight="1">
      <c r="B324" s="128"/>
      <c r="C324" s="129" t="s">
        <v>547</v>
      </c>
      <c r="D324" s="129" t="s">
        <v>161</v>
      </c>
      <c r="E324" s="130" t="s">
        <v>548</v>
      </c>
      <c r="F324" s="131" t="s">
        <v>549</v>
      </c>
      <c r="G324" s="132" t="s">
        <v>164</v>
      </c>
      <c r="H324" s="133">
        <v>101.2</v>
      </c>
      <c r="I324" s="134">
        <v>7450</v>
      </c>
      <c r="J324" s="134">
        <f>ROUND(I324*H324,2)</f>
        <v>753940</v>
      </c>
      <c r="K324" s="131" t="s">
        <v>1</v>
      </c>
      <c r="L324" s="29"/>
      <c r="M324" s="135" t="s">
        <v>1</v>
      </c>
      <c r="N324" s="136" t="s">
        <v>52</v>
      </c>
      <c r="O324" s="137">
        <v>0</v>
      </c>
      <c r="P324" s="137">
        <f>O324*H324</f>
        <v>0</v>
      </c>
      <c r="Q324" s="137">
        <v>0</v>
      </c>
      <c r="R324" s="137">
        <f>Q324*H324</f>
        <v>0</v>
      </c>
      <c r="S324" s="137">
        <v>0</v>
      </c>
      <c r="T324" s="138">
        <f>S324*H324</f>
        <v>0</v>
      </c>
      <c r="AR324" s="139" t="s">
        <v>166</v>
      </c>
      <c r="AT324" s="139" t="s">
        <v>161</v>
      </c>
      <c r="AU324" s="139" t="s">
        <v>97</v>
      </c>
      <c r="AY324" s="16" t="s">
        <v>158</v>
      </c>
      <c r="BE324" s="140">
        <f>IF(N324="základní",J324,0)</f>
        <v>753940</v>
      </c>
      <c r="BF324" s="140">
        <f>IF(N324="snížená",J324,0)</f>
        <v>0</v>
      </c>
      <c r="BG324" s="140">
        <f>IF(N324="zákl. přenesená",J324,0)</f>
        <v>0</v>
      </c>
      <c r="BH324" s="140">
        <f>IF(N324="sníž. přenesená",J324,0)</f>
        <v>0</v>
      </c>
      <c r="BI324" s="140">
        <f>IF(N324="nulová",J324,0)</f>
        <v>0</v>
      </c>
      <c r="BJ324" s="16" t="s">
        <v>95</v>
      </c>
      <c r="BK324" s="140">
        <f>ROUND(I324*H324,2)</f>
        <v>753940</v>
      </c>
      <c r="BL324" s="16" t="s">
        <v>166</v>
      </c>
      <c r="BM324" s="139" t="s">
        <v>550</v>
      </c>
    </row>
    <row r="325" spans="2:65" s="1" customFormat="1" ht="146.25">
      <c r="B325" s="29"/>
      <c r="D325" s="145" t="s">
        <v>376</v>
      </c>
      <c r="F325" s="166" t="s">
        <v>551</v>
      </c>
      <c r="L325" s="29"/>
      <c r="M325" s="143"/>
      <c r="T325" s="53"/>
      <c r="AT325" s="16" t="s">
        <v>376</v>
      </c>
      <c r="AU325" s="16" t="s">
        <v>97</v>
      </c>
    </row>
    <row r="326" spans="2:65" s="1" customFormat="1" ht="24.2" customHeight="1">
      <c r="B326" s="128"/>
      <c r="C326" s="129" t="s">
        <v>552</v>
      </c>
      <c r="D326" s="129" t="s">
        <v>161</v>
      </c>
      <c r="E326" s="130" t="s">
        <v>553</v>
      </c>
      <c r="F326" s="131" t="s">
        <v>554</v>
      </c>
      <c r="G326" s="132" t="s">
        <v>164</v>
      </c>
      <c r="H326" s="133">
        <v>312.5</v>
      </c>
      <c r="I326" s="134">
        <v>4950</v>
      </c>
      <c r="J326" s="134">
        <f>ROUND(I326*H326,2)</f>
        <v>1546875</v>
      </c>
      <c r="K326" s="131" t="s">
        <v>1</v>
      </c>
      <c r="L326" s="29"/>
      <c r="M326" s="135" t="s">
        <v>1</v>
      </c>
      <c r="N326" s="136" t="s">
        <v>52</v>
      </c>
      <c r="O326" s="137">
        <v>0</v>
      </c>
      <c r="P326" s="137">
        <f>O326*H326</f>
        <v>0</v>
      </c>
      <c r="Q326" s="137">
        <v>0</v>
      </c>
      <c r="R326" s="137">
        <f>Q326*H326</f>
        <v>0</v>
      </c>
      <c r="S326" s="137">
        <v>0</v>
      </c>
      <c r="T326" s="138">
        <f>S326*H326</f>
        <v>0</v>
      </c>
      <c r="AR326" s="139" t="s">
        <v>166</v>
      </c>
      <c r="AT326" s="139" t="s">
        <v>161</v>
      </c>
      <c r="AU326" s="139" t="s">
        <v>97</v>
      </c>
      <c r="AY326" s="16" t="s">
        <v>158</v>
      </c>
      <c r="BE326" s="140">
        <f>IF(N326="základní",J326,0)</f>
        <v>1546875</v>
      </c>
      <c r="BF326" s="140">
        <f>IF(N326="snížená",J326,0)</f>
        <v>0</v>
      </c>
      <c r="BG326" s="140">
        <f>IF(N326="zákl. přenesená",J326,0)</f>
        <v>0</v>
      </c>
      <c r="BH326" s="140">
        <f>IF(N326="sníž. přenesená",J326,0)</f>
        <v>0</v>
      </c>
      <c r="BI326" s="140">
        <f>IF(N326="nulová",J326,0)</f>
        <v>0</v>
      </c>
      <c r="BJ326" s="16" t="s">
        <v>95</v>
      </c>
      <c r="BK326" s="140">
        <f>ROUND(I326*H326,2)</f>
        <v>1546875</v>
      </c>
      <c r="BL326" s="16" t="s">
        <v>166</v>
      </c>
      <c r="BM326" s="139" t="s">
        <v>555</v>
      </c>
    </row>
    <row r="327" spans="2:65" s="1" customFormat="1" ht="136.5">
      <c r="B327" s="29"/>
      <c r="D327" s="145" t="s">
        <v>376</v>
      </c>
      <c r="F327" s="166" t="s">
        <v>556</v>
      </c>
      <c r="L327" s="29"/>
      <c r="M327" s="143"/>
      <c r="T327" s="53"/>
      <c r="AT327" s="16" t="s">
        <v>376</v>
      </c>
      <c r="AU327" s="16" t="s">
        <v>97</v>
      </c>
    </row>
    <row r="328" spans="2:65" s="1" customFormat="1" ht="21.75" customHeight="1">
      <c r="B328" s="128"/>
      <c r="C328" s="129" t="s">
        <v>557</v>
      </c>
      <c r="D328" s="129" t="s">
        <v>161</v>
      </c>
      <c r="E328" s="130" t="s">
        <v>558</v>
      </c>
      <c r="F328" s="131" t="s">
        <v>559</v>
      </c>
      <c r="G328" s="132" t="s">
        <v>164</v>
      </c>
      <c r="H328" s="133">
        <v>330.2</v>
      </c>
      <c r="I328" s="134">
        <v>3200</v>
      </c>
      <c r="J328" s="134">
        <f>ROUND(I328*H328,2)</f>
        <v>1056640</v>
      </c>
      <c r="K328" s="131" t="s">
        <v>1</v>
      </c>
      <c r="L328" s="29"/>
      <c r="M328" s="135" t="s">
        <v>1</v>
      </c>
      <c r="N328" s="136" t="s">
        <v>52</v>
      </c>
      <c r="O328" s="137">
        <v>0</v>
      </c>
      <c r="P328" s="137">
        <f>O328*H328</f>
        <v>0</v>
      </c>
      <c r="Q328" s="137">
        <v>0</v>
      </c>
      <c r="R328" s="137">
        <f>Q328*H328</f>
        <v>0</v>
      </c>
      <c r="S328" s="137">
        <v>0</v>
      </c>
      <c r="T328" s="138">
        <f>S328*H328</f>
        <v>0</v>
      </c>
      <c r="AR328" s="139" t="s">
        <v>166</v>
      </c>
      <c r="AT328" s="139" t="s">
        <v>161</v>
      </c>
      <c r="AU328" s="139" t="s">
        <v>97</v>
      </c>
      <c r="AY328" s="16" t="s">
        <v>158</v>
      </c>
      <c r="BE328" s="140">
        <f>IF(N328="základní",J328,0)</f>
        <v>1056640</v>
      </c>
      <c r="BF328" s="140">
        <f>IF(N328="snížená",J328,0)</f>
        <v>0</v>
      </c>
      <c r="BG328" s="140">
        <f>IF(N328="zákl. přenesená",J328,0)</f>
        <v>0</v>
      </c>
      <c r="BH328" s="140">
        <f>IF(N328="sníž. přenesená",J328,0)</f>
        <v>0</v>
      </c>
      <c r="BI328" s="140">
        <f>IF(N328="nulová",J328,0)</f>
        <v>0</v>
      </c>
      <c r="BJ328" s="16" t="s">
        <v>95</v>
      </c>
      <c r="BK328" s="140">
        <f>ROUND(I328*H328,2)</f>
        <v>1056640</v>
      </c>
      <c r="BL328" s="16" t="s">
        <v>166</v>
      </c>
      <c r="BM328" s="139" t="s">
        <v>560</v>
      </c>
    </row>
    <row r="329" spans="2:65" s="1" customFormat="1" ht="107.25">
      <c r="B329" s="29"/>
      <c r="D329" s="145" t="s">
        <v>376</v>
      </c>
      <c r="F329" s="166" t="s">
        <v>561</v>
      </c>
      <c r="L329" s="29"/>
      <c r="M329" s="143"/>
      <c r="T329" s="53"/>
      <c r="AT329" s="16" t="s">
        <v>376</v>
      </c>
      <c r="AU329" s="16" t="s">
        <v>97</v>
      </c>
    </row>
    <row r="330" spans="2:65" s="11" customFormat="1" ht="22.9" customHeight="1">
      <c r="B330" s="117"/>
      <c r="D330" s="118" t="s">
        <v>86</v>
      </c>
      <c r="E330" s="126" t="s">
        <v>159</v>
      </c>
      <c r="F330" s="126" t="s">
        <v>160</v>
      </c>
      <c r="J330" s="127">
        <f>BK330</f>
        <v>644501.74</v>
      </c>
      <c r="L330" s="117"/>
      <c r="M330" s="121"/>
      <c r="P330" s="122">
        <f>SUM(P331:P356)</f>
        <v>793.99038000000007</v>
      </c>
      <c r="R330" s="122">
        <f>SUM(R331:R356)</f>
        <v>0.14698500000000003</v>
      </c>
      <c r="T330" s="123">
        <f>SUM(T331:T356)</f>
        <v>0</v>
      </c>
      <c r="AR330" s="118" t="s">
        <v>95</v>
      </c>
      <c r="AT330" s="124" t="s">
        <v>86</v>
      </c>
      <c r="AU330" s="124" t="s">
        <v>95</v>
      </c>
      <c r="AY330" s="118" t="s">
        <v>158</v>
      </c>
      <c r="BK330" s="125">
        <f>SUM(BK331:BK356)</f>
        <v>644501.74</v>
      </c>
    </row>
    <row r="331" spans="2:65" s="1" customFormat="1" ht="44.25" customHeight="1">
      <c r="B331" s="128"/>
      <c r="C331" s="129" t="s">
        <v>562</v>
      </c>
      <c r="D331" s="129" t="s">
        <v>161</v>
      </c>
      <c r="E331" s="130" t="s">
        <v>563</v>
      </c>
      <c r="F331" s="131" t="s">
        <v>564</v>
      </c>
      <c r="G331" s="132" t="s">
        <v>164</v>
      </c>
      <c r="H331" s="133">
        <v>1575.51</v>
      </c>
      <c r="I331" s="134">
        <v>89.4</v>
      </c>
      <c r="J331" s="134">
        <f>ROUND(I331*H331,2)</f>
        <v>140850.59</v>
      </c>
      <c r="K331" s="131" t="s">
        <v>165</v>
      </c>
      <c r="L331" s="29"/>
      <c r="M331" s="135" t="s">
        <v>1</v>
      </c>
      <c r="N331" s="136" t="s">
        <v>52</v>
      </c>
      <c r="O331" s="137">
        <v>0.16</v>
      </c>
      <c r="P331" s="137">
        <f>O331*H331</f>
        <v>252.08160000000001</v>
      </c>
      <c r="Q331" s="137">
        <v>0</v>
      </c>
      <c r="R331" s="137">
        <f>Q331*H331</f>
        <v>0</v>
      </c>
      <c r="S331" s="137">
        <v>0</v>
      </c>
      <c r="T331" s="138">
        <f>S331*H331</f>
        <v>0</v>
      </c>
      <c r="AR331" s="139" t="s">
        <v>166</v>
      </c>
      <c r="AT331" s="139" t="s">
        <v>161</v>
      </c>
      <c r="AU331" s="139" t="s">
        <v>97</v>
      </c>
      <c r="AY331" s="16" t="s">
        <v>158</v>
      </c>
      <c r="BE331" s="140">
        <f>IF(N331="základní",J331,0)</f>
        <v>140850.59</v>
      </c>
      <c r="BF331" s="140">
        <f>IF(N331="snížená",J331,0)</f>
        <v>0</v>
      </c>
      <c r="BG331" s="140">
        <f>IF(N331="zákl. přenesená",J331,0)</f>
        <v>0</v>
      </c>
      <c r="BH331" s="140">
        <f>IF(N331="sníž. přenesená",J331,0)</f>
        <v>0</v>
      </c>
      <c r="BI331" s="140">
        <f>IF(N331="nulová",J331,0)</f>
        <v>0</v>
      </c>
      <c r="BJ331" s="16" t="s">
        <v>95</v>
      </c>
      <c r="BK331" s="140">
        <f>ROUND(I331*H331,2)</f>
        <v>140850.59</v>
      </c>
      <c r="BL331" s="16" t="s">
        <v>166</v>
      </c>
      <c r="BM331" s="139" t="s">
        <v>565</v>
      </c>
    </row>
    <row r="332" spans="2:65" s="1" customFormat="1">
      <c r="B332" s="29"/>
      <c r="D332" s="141" t="s">
        <v>168</v>
      </c>
      <c r="F332" s="142" t="s">
        <v>566</v>
      </c>
      <c r="L332" s="29"/>
      <c r="M332" s="143"/>
      <c r="T332" s="53"/>
      <c r="AT332" s="16" t="s">
        <v>168</v>
      </c>
      <c r="AU332" s="16" t="s">
        <v>97</v>
      </c>
    </row>
    <row r="333" spans="2:65" s="12" customFormat="1">
      <c r="B333" s="144"/>
      <c r="D333" s="145" t="s">
        <v>170</v>
      </c>
      <c r="E333" s="146" t="s">
        <v>1</v>
      </c>
      <c r="F333" s="147" t="s">
        <v>567</v>
      </c>
      <c r="H333" s="148">
        <v>1520</v>
      </c>
      <c r="L333" s="144"/>
      <c r="M333" s="149"/>
      <c r="T333" s="150"/>
      <c r="AT333" s="146" t="s">
        <v>170</v>
      </c>
      <c r="AU333" s="146" t="s">
        <v>97</v>
      </c>
      <c r="AV333" s="12" t="s">
        <v>97</v>
      </c>
      <c r="AW333" s="12" t="s">
        <v>40</v>
      </c>
      <c r="AX333" s="12" t="s">
        <v>87</v>
      </c>
      <c r="AY333" s="146" t="s">
        <v>158</v>
      </c>
    </row>
    <row r="334" spans="2:65" s="12" customFormat="1">
      <c r="B334" s="144"/>
      <c r="D334" s="145" t="s">
        <v>170</v>
      </c>
      <c r="E334" s="146" t="s">
        <v>1</v>
      </c>
      <c r="F334" s="147" t="s">
        <v>568</v>
      </c>
      <c r="H334" s="148">
        <v>55.51</v>
      </c>
      <c r="L334" s="144"/>
      <c r="M334" s="149"/>
      <c r="T334" s="150"/>
      <c r="AT334" s="146" t="s">
        <v>170</v>
      </c>
      <c r="AU334" s="146" t="s">
        <v>97</v>
      </c>
      <c r="AV334" s="12" t="s">
        <v>97</v>
      </c>
      <c r="AW334" s="12" t="s">
        <v>40</v>
      </c>
      <c r="AX334" s="12" t="s">
        <v>87</v>
      </c>
      <c r="AY334" s="146" t="s">
        <v>158</v>
      </c>
    </row>
    <row r="335" spans="2:65" s="13" customFormat="1">
      <c r="B335" s="151"/>
      <c r="D335" s="145" t="s">
        <v>170</v>
      </c>
      <c r="E335" s="152" t="s">
        <v>1</v>
      </c>
      <c r="F335" s="153" t="s">
        <v>174</v>
      </c>
      <c r="H335" s="154">
        <v>1575.51</v>
      </c>
      <c r="L335" s="151"/>
      <c r="M335" s="155"/>
      <c r="T335" s="156"/>
      <c r="AT335" s="152" t="s">
        <v>170</v>
      </c>
      <c r="AU335" s="152" t="s">
        <v>97</v>
      </c>
      <c r="AV335" s="13" t="s">
        <v>166</v>
      </c>
      <c r="AW335" s="13" t="s">
        <v>40</v>
      </c>
      <c r="AX335" s="13" t="s">
        <v>95</v>
      </c>
      <c r="AY335" s="152" t="s">
        <v>158</v>
      </c>
    </row>
    <row r="336" spans="2:65" s="1" customFormat="1" ht="55.5" customHeight="1">
      <c r="B336" s="128"/>
      <c r="C336" s="129" t="s">
        <v>569</v>
      </c>
      <c r="D336" s="129" t="s">
        <v>161</v>
      </c>
      <c r="E336" s="130" t="s">
        <v>570</v>
      </c>
      <c r="F336" s="131" t="s">
        <v>571</v>
      </c>
      <c r="G336" s="132" t="s">
        <v>164</v>
      </c>
      <c r="H336" s="133">
        <v>141795.9</v>
      </c>
      <c r="I336" s="134">
        <v>1.18</v>
      </c>
      <c r="J336" s="134">
        <f>ROUND(I336*H336,2)</f>
        <v>167319.16</v>
      </c>
      <c r="K336" s="131" t="s">
        <v>165</v>
      </c>
      <c r="L336" s="29"/>
      <c r="M336" s="135" t="s">
        <v>1</v>
      </c>
      <c r="N336" s="136" t="s">
        <v>52</v>
      </c>
      <c r="O336" s="137">
        <v>0</v>
      </c>
      <c r="P336" s="137">
        <f>O336*H336</f>
        <v>0</v>
      </c>
      <c r="Q336" s="137">
        <v>0</v>
      </c>
      <c r="R336" s="137">
        <f>Q336*H336</f>
        <v>0</v>
      </c>
      <c r="S336" s="137">
        <v>0</v>
      </c>
      <c r="T336" s="138">
        <f>S336*H336</f>
        <v>0</v>
      </c>
      <c r="AR336" s="139" t="s">
        <v>166</v>
      </c>
      <c r="AT336" s="139" t="s">
        <v>161</v>
      </c>
      <c r="AU336" s="139" t="s">
        <v>97</v>
      </c>
      <c r="AY336" s="16" t="s">
        <v>158</v>
      </c>
      <c r="BE336" s="140">
        <f>IF(N336="základní",J336,0)</f>
        <v>167319.16</v>
      </c>
      <c r="BF336" s="140">
        <f>IF(N336="snížená",J336,0)</f>
        <v>0</v>
      </c>
      <c r="BG336" s="140">
        <f>IF(N336="zákl. přenesená",J336,0)</f>
        <v>0</v>
      </c>
      <c r="BH336" s="140">
        <f>IF(N336="sníž. přenesená",J336,0)</f>
        <v>0</v>
      </c>
      <c r="BI336" s="140">
        <f>IF(N336="nulová",J336,0)</f>
        <v>0</v>
      </c>
      <c r="BJ336" s="16" t="s">
        <v>95</v>
      </c>
      <c r="BK336" s="140">
        <f>ROUND(I336*H336,2)</f>
        <v>167319.16</v>
      </c>
      <c r="BL336" s="16" t="s">
        <v>166</v>
      </c>
      <c r="BM336" s="139" t="s">
        <v>572</v>
      </c>
    </row>
    <row r="337" spans="2:65" s="1" customFormat="1">
      <c r="B337" s="29"/>
      <c r="D337" s="141" t="s">
        <v>168</v>
      </c>
      <c r="F337" s="142" t="s">
        <v>573</v>
      </c>
      <c r="L337" s="29"/>
      <c r="M337" s="143"/>
      <c r="T337" s="53"/>
      <c r="AT337" s="16" t="s">
        <v>168</v>
      </c>
      <c r="AU337" s="16" t="s">
        <v>97</v>
      </c>
    </row>
    <row r="338" spans="2:65" s="14" customFormat="1">
      <c r="B338" s="157"/>
      <c r="D338" s="145" t="s">
        <v>170</v>
      </c>
      <c r="E338" s="158" t="s">
        <v>1</v>
      </c>
      <c r="F338" s="159" t="s">
        <v>574</v>
      </c>
      <c r="H338" s="158" t="s">
        <v>1</v>
      </c>
      <c r="L338" s="157"/>
      <c r="M338" s="160"/>
      <c r="T338" s="161"/>
      <c r="AT338" s="158" t="s">
        <v>170</v>
      </c>
      <c r="AU338" s="158" t="s">
        <v>97</v>
      </c>
      <c r="AV338" s="14" t="s">
        <v>95</v>
      </c>
      <c r="AW338" s="14" t="s">
        <v>40</v>
      </c>
      <c r="AX338" s="14" t="s">
        <v>87</v>
      </c>
      <c r="AY338" s="158" t="s">
        <v>158</v>
      </c>
    </row>
    <row r="339" spans="2:65" s="12" customFormat="1">
      <c r="B339" s="144"/>
      <c r="D339" s="145" t="s">
        <v>170</v>
      </c>
      <c r="E339" s="146" t="s">
        <v>1</v>
      </c>
      <c r="F339" s="147" t="s">
        <v>575</v>
      </c>
      <c r="H339" s="148">
        <v>141795.9</v>
      </c>
      <c r="L339" s="144"/>
      <c r="M339" s="149"/>
      <c r="T339" s="150"/>
      <c r="AT339" s="146" t="s">
        <v>170</v>
      </c>
      <c r="AU339" s="146" t="s">
        <v>97</v>
      </c>
      <c r="AV339" s="12" t="s">
        <v>97</v>
      </c>
      <c r="AW339" s="12" t="s">
        <v>40</v>
      </c>
      <c r="AX339" s="12" t="s">
        <v>87</v>
      </c>
      <c r="AY339" s="146" t="s">
        <v>158</v>
      </c>
    </row>
    <row r="340" spans="2:65" s="13" customFormat="1">
      <c r="B340" s="151"/>
      <c r="D340" s="145" t="s">
        <v>170</v>
      </c>
      <c r="E340" s="152" t="s">
        <v>1</v>
      </c>
      <c r="F340" s="153" t="s">
        <v>174</v>
      </c>
      <c r="H340" s="154">
        <v>141795.9</v>
      </c>
      <c r="L340" s="151"/>
      <c r="M340" s="155"/>
      <c r="T340" s="156"/>
      <c r="AT340" s="152" t="s">
        <v>170</v>
      </c>
      <c r="AU340" s="152" t="s">
        <v>97</v>
      </c>
      <c r="AV340" s="13" t="s">
        <v>166</v>
      </c>
      <c r="AW340" s="13" t="s">
        <v>40</v>
      </c>
      <c r="AX340" s="13" t="s">
        <v>95</v>
      </c>
      <c r="AY340" s="152" t="s">
        <v>158</v>
      </c>
    </row>
    <row r="341" spans="2:65" s="1" customFormat="1" ht="44.25" customHeight="1">
      <c r="B341" s="128"/>
      <c r="C341" s="129" t="s">
        <v>576</v>
      </c>
      <c r="D341" s="129" t="s">
        <v>161</v>
      </c>
      <c r="E341" s="130" t="s">
        <v>577</v>
      </c>
      <c r="F341" s="131" t="s">
        <v>578</v>
      </c>
      <c r="G341" s="132" t="s">
        <v>164</v>
      </c>
      <c r="H341" s="133">
        <v>1575.51</v>
      </c>
      <c r="I341" s="134">
        <v>54.3</v>
      </c>
      <c r="J341" s="134">
        <f>ROUND(I341*H341,2)</f>
        <v>85550.19</v>
      </c>
      <c r="K341" s="131" t="s">
        <v>165</v>
      </c>
      <c r="L341" s="29"/>
      <c r="M341" s="135" t="s">
        <v>1</v>
      </c>
      <c r="N341" s="136" t="s">
        <v>52</v>
      </c>
      <c r="O341" s="137">
        <v>0.1</v>
      </c>
      <c r="P341" s="137">
        <f>O341*H341</f>
        <v>157.55100000000002</v>
      </c>
      <c r="Q341" s="137">
        <v>0</v>
      </c>
      <c r="R341" s="137">
        <f>Q341*H341</f>
        <v>0</v>
      </c>
      <c r="S341" s="137">
        <v>0</v>
      </c>
      <c r="T341" s="138">
        <f>S341*H341</f>
        <v>0</v>
      </c>
      <c r="AR341" s="139" t="s">
        <v>166</v>
      </c>
      <c r="AT341" s="139" t="s">
        <v>161</v>
      </c>
      <c r="AU341" s="139" t="s">
        <v>97</v>
      </c>
      <c r="AY341" s="16" t="s">
        <v>158</v>
      </c>
      <c r="BE341" s="140">
        <f>IF(N341="základní",J341,0)</f>
        <v>85550.19</v>
      </c>
      <c r="BF341" s="140">
        <f>IF(N341="snížená",J341,0)</f>
        <v>0</v>
      </c>
      <c r="BG341" s="140">
        <f>IF(N341="zákl. přenesená",J341,0)</f>
        <v>0</v>
      </c>
      <c r="BH341" s="140">
        <f>IF(N341="sníž. přenesená",J341,0)</f>
        <v>0</v>
      </c>
      <c r="BI341" s="140">
        <f>IF(N341="nulová",J341,0)</f>
        <v>0</v>
      </c>
      <c r="BJ341" s="16" t="s">
        <v>95</v>
      </c>
      <c r="BK341" s="140">
        <f>ROUND(I341*H341,2)</f>
        <v>85550.19</v>
      </c>
      <c r="BL341" s="16" t="s">
        <v>166</v>
      </c>
      <c r="BM341" s="139" t="s">
        <v>579</v>
      </c>
    </row>
    <row r="342" spans="2:65" s="1" customFormat="1">
      <c r="B342" s="29"/>
      <c r="D342" s="141" t="s">
        <v>168</v>
      </c>
      <c r="F342" s="142" t="s">
        <v>580</v>
      </c>
      <c r="L342" s="29"/>
      <c r="M342" s="143"/>
      <c r="T342" s="53"/>
      <c r="AT342" s="16" t="s">
        <v>168</v>
      </c>
      <c r="AU342" s="16" t="s">
        <v>97</v>
      </c>
    </row>
    <row r="343" spans="2:65" s="1" customFormat="1" ht="24.2" customHeight="1">
      <c r="B343" s="128"/>
      <c r="C343" s="129" t="s">
        <v>581</v>
      </c>
      <c r="D343" s="129" t="s">
        <v>161</v>
      </c>
      <c r="E343" s="130" t="s">
        <v>582</v>
      </c>
      <c r="F343" s="131" t="s">
        <v>583</v>
      </c>
      <c r="G343" s="132" t="s">
        <v>164</v>
      </c>
      <c r="H343" s="133">
        <v>1575.51</v>
      </c>
      <c r="I343" s="134">
        <v>23.3</v>
      </c>
      <c r="J343" s="134">
        <f>ROUND(I343*H343,2)</f>
        <v>36709.379999999997</v>
      </c>
      <c r="K343" s="131" t="s">
        <v>165</v>
      </c>
      <c r="L343" s="29"/>
      <c r="M343" s="135" t="s">
        <v>1</v>
      </c>
      <c r="N343" s="136" t="s">
        <v>52</v>
      </c>
      <c r="O343" s="137">
        <v>4.9000000000000002E-2</v>
      </c>
      <c r="P343" s="137">
        <f>O343*H343</f>
        <v>77.19999</v>
      </c>
      <c r="Q343" s="137">
        <v>0</v>
      </c>
      <c r="R343" s="137">
        <f>Q343*H343</f>
        <v>0</v>
      </c>
      <c r="S343" s="137">
        <v>0</v>
      </c>
      <c r="T343" s="138">
        <f>S343*H343</f>
        <v>0</v>
      </c>
      <c r="AR343" s="139" t="s">
        <v>166</v>
      </c>
      <c r="AT343" s="139" t="s">
        <v>161</v>
      </c>
      <c r="AU343" s="139" t="s">
        <v>97</v>
      </c>
      <c r="AY343" s="16" t="s">
        <v>158</v>
      </c>
      <c r="BE343" s="140">
        <f>IF(N343="základní",J343,0)</f>
        <v>36709.379999999997</v>
      </c>
      <c r="BF343" s="140">
        <f>IF(N343="snížená",J343,0)</f>
        <v>0</v>
      </c>
      <c r="BG343" s="140">
        <f>IF(N343="zákl. přenesená",J343,0)</f>
        <v>0</v>
      </c>
      <c r="BH343" s="140">
        <f>IF(N343="sníž. přenesená",J343,0)</f>
        <v>0</v>
      </c>
      <c r="BI343" s="140">
        <f>IF(N343="nulová",J343,0)</f>
        <v>0</v>
      </c>
      <c r="BJ343" s="16" t="s">
        <v>95</v>
      </c>
      <c r="BK343" s="140">
        <f>ROUND(I343*H343,2)</f>
        <v>36709.379999999997</v>
      </c>
      <c r="BL343" s="16" t="s">
        <v>166</v>
      </c>
      <c r="BM343" s="139" t="s">
        <v>584</v>
      </c>
    </row>
    <row r="344" spans="2:65" s="1" customFormat="1">
      <c r="B344" s="29"/>
      <c r="D344" s="141" t="s">
        <v>168</v>
      </c>
      <c r="F344" s="142" t="s">
        <v>585</v>
      </c>
      <c r="L344" s="29"/>
      <c r="M344" s="143"/>
      <c r="T344" s="53"/>
      <c r="AT344" s="16" t="s">
        <v>168</v>
      </c>
      <c r="AU344" s="16" t="s">
        <v>97</v>
      </c>
    </row>
    <row r="345" spans="2:65" s="1" customFormat="1" ht="33" customHeight="1">
      <c r="B345" s="128"/>
      <c r="C345" s="129" t="s">
        <v>586</v>
      </c>
      <c r="D345" s="129" t="s">
        <v>161</v>
      </c>
      <c r="E345" s="130" t="s">
        <v>587</v>
      </c>
      <c r="F345" s="131" t="s">
        <v>588</v>
      </c>
      <c r="G345" s="132" t="s">
        <v>164</v>
      </c>
      <c r="H345" s="133">
        <v>141795.9</v>
      </c>
      <c r="I345" s="134">
        <v>0.37</v>
      </c>
      <c r="J345" s="134">
        <f>ROUND(I345*H345,2)</f>
        <v>52464.480000000003</v>
      </c>
      <c r="K345" s="131" t="s">
        <v>165</v>
      </c>
      <c r="L345" s="29"/>
      <c r="M345" s="135" t="s">
        <v>1</v>
      </c>
      <c r="N345" s="136" t="s">
        <v>52</v>
      </c>
      <c r="O345" s="137">
        <v>0</v>
      </c>
      <c r="P345" s="137">
        <f>O345*H345</f>
        <v>0</v>
      </c>
      <c r="Q345" s="137">
        <v>0</v>
      </c>
      <c r="R345" s="137">
        <f>Q345*H345</f>
        <v>0</v>
      </c>
      <c r="S345" s="137">
        <v>0</v>
      </c>
      <c r="T345" s="138">
        <f>S345*H345</f>
        <v>0</v>
      </c>
      <c r="AR345" s="139" t="s">
        <v>166</v>
      </c>
      <c r="AT345" s="139" t="s">
        <v>161</v>
      </c>
      <c r="AU345" s="139" t="s">
        <v>97</v>
      </c>
      <c r="AY345" s="16" t="s">
        <v>158</v>
      </c>
      <c r="BE345" s="140">
        <f>IF(N345="základní",J345,0)</f>
        <v>52464.480000000003</v>
      </c>
      <c r="BF345" s="140">
        <f>IF(N345="snížená",J345,0)</f>
        <v>0</v>
      </c>
      <c r="BG345" s="140">
        <f>IF(N345="zákl. přenesená",J345,0)</f>
        <v>0</v>
      </c>
      <c r="BH345" s="140">
        <f>IF(N345="sníž. přenesená",J345,0)</f>
        <v>0</v>
      </c>
      <c r="BI345" s="140">
        <f>IF(N345="nulová",J345,0)</f>
        <v>0</v>
      </c>
      <c r="BJ345" s="16" t="s">
        <v>95</v>
      </c>
      <c r="BK345" s="140">
        <f>ROUND(I345*H345,2)</f>
        <v>52464.480000000003</v>
      </c>
      <c r="BL345" s="16" t="s">
        <v>166</v>
      </c>
      <c r="BM345" s="139" t="s">
        <v>589</v>
      </c>
    </row>
    <row r="346" spans="2:65" s="1" customFormat="1">
      <c r="B346" s="29"/>
      <c r="D346" s="141" t="s">
        <v>168</v>
      </c>
      <c r="F346" s="142" t="s">
        <v>590</v>
      </c>
      <c r="L346" s="29"/>
      <c r="M346" s="143"/>
      <c r="T346" s="53"/>
      <c r="AT346" s="16" t="s">
        <v>168</v>
      </c>
      <c r="AU346" s="16" t="s">
        <v>97</v>
      </c>
    </row>
    <row r="347" spans="2:65" s="1" customFormat="1" ht="24.2" customHeight="1">
      <c r="B347" s="128"/>
      <c r="C347" s="129" t="s">
        <v>591</v>
      </c>
      <c r="D347" s="129" t="s">
        <v>161</v>
      </c>
      <c r="E347" s="130" t="s">
        <v>592</v>
      </c>
      <c r="F347" s="131" t="s">
        <v>593</v>
      </c>
      <c r="G347" s="132" t="s">
        <v>164</v>
      </c>
      <c r="H347" s="133">
        <v>1575.51</v>
      </c>
      <c r="I347" s="134">
        <v>15.7</v>
      </c>
      <c r="J347" s="134">
        <f>ROUND(I347*H347,2)</f>
        <v>24735.51</v>
      </c>
      <c r="K347" s="131" t="s">
        <v>165</v>
      </c>
      <c r="L347" s="29"/>
      <c r="M347" s="135" t="s">
        <v>1</v>
      </c>
      <c r="N347" s="136" t="s">
        <v>52</v>
      </c>
      <c r="O347" s="137">
        <v>3.3000000000000002E-2</v>
      </c>
      <c r="P347" s="137">
        <f>O347*H347</f>
        <v>51.99183</v>
      </c>
      <c r="Q347" s="137">
        <v>0</v>
      </c>
      <c r="R347" s="137">
        <f>Q347*H347</f>
        <v>0</v>
      </c>
      <c r="S347" s="137">
        <v>0</v>
      </c>
      <c r="T347" s="138">
        <f>S347*H347</f>
        <v>0</v>
      </c>
      <c r="AR347" s="139" t="s">
        <v>166</v>
      </c>
      <c r="AT347" s="139" t="s">
        <v>161</v>
      </c>
      <c r="AU347" s="139" t="s">
        <v>97</v>
      </c>
      <c r="AY347" s="16" t="s">
        <v>158</v>
      </c>
      <c r="BE347" s="140">
        <f>IF(N347="základní",J347,0)</f>
        <v>24735.51</v>
      </c>
      <c r="BF347" s="140">
        <f>IF(N347="snížená",J347,0)</f>
        <v>0</v>
      </c>
      <c r="BG347" s="140">
        <f>IF(N347="zákl. přenesená",J347,0)</f>
        <v>0</v>
      </c>
      <c r="BH347" s="140">
        <f>IF(N347="sníž. přenesená",J347,0)</f>
        <v>0</v>
      </c>
      <c r="BI347" s="140">
        <f>IF(N347="nulová",J347,0)</f>
        <v>0</v>
      </c>
      <c r="BJ347" s="16" t="s">
        <v>95</v>
      </c>
      <c r="BK347" s="140">
        <f>ROUND(I347*H347,2)</f>
        <v>24735.51</v>
      </c>
      <c r="BL347" s="16" t="s">
        <v>166</v>
      </c>
      <c r="BM347" s="139" t="s">
        <v>594</v>
      </c>
    </row>
    <row r="348" spans="2:65" s="1" customFormat="1">
      <c r="B348" s="29"/>
      <c r="D348" s="141" t="s">
        <v>168</v>
      </c>
      <c r="F348" s="142" t="s">
        <v>595</v>
      </c>
      <c r="L348" s="29"/>
      <c r="M348" s="143"/>
      <c r="T348" s="53"/>
      <c r="AT348" s="16" t="s">
        <v>168</v>
      </c>
      <c r="AU348" s="16" t="s">
        <v>97</v>
      </c>
    </row>
    <row r="349" spans="2:65" s="1" customFormat="1" ht="37.9" customHeight="1">
      <c r="B349" s="128"/>
      <c r="C349" s="129" t="s">
        <v>596</v>
      </c>
      <c r="D349" s="129" t="s">
        <v>161</v>
      </c>
      <c r="E349" s="130" t="s">
        <v>597</v>
      </c>
      <c r="F349" s="131" t="s">
        <v>598</v>
      </c>
      <c r="G349" s="132" t="s">
        <v>164</v>
      </c>
      <c r="H349" s="133">
        <v>587.94000000000005</v>
      </c>
      <c r="I349" s="134">
        <v>86.8</v>
      </c>
      <c r="J349" s="134">
        <f>ROUND(I349*H349,2)</f>
        <v>51033.19</v>
      </c>
      <c r="K349" s="131" t="s">
        <v>165</v>
      </c>
      <c r="L349" s="29"/>
      <c r="M349" s="135" t="s">
        <v>1</v>
      </c>
      <c r="N349" s="136" t="s">
        <v>52</v>
      </c>
      <c r="O349" s="137">
        <v>0.126</v>
      </c>
      <c r="P349" s="137">
        <f>O349*H349</f>
        <v>74.08044000000001</v>
      </c>
      <c r="Q349" s="137">
        <v>2.1000000000000001E-4</v>
      </c>
      <c r="R349" s="137">
        <f>Q349*H349</f>
        <v>0.12346740000000002</v>
      </c>
      <c r="S349" s="137">
        <v>0</v>
      </c>
      <c r="T349" s="138">
        <f>S349*H349</f>
        <v>0</v>
      </c>
      <c r="AR349" s="139" t="s">
        <v>166</v>
      </c>
      <c r="AT349" s="139" t="s">
        <v>161</v>
      </c>
      <c r="AU349" s="139" t="s">
        <v>97</v>
      </c>
      <c r="AY349" s="16" t="s">
        <v>158</v>
      </c>
      <c r="BE349" s="140">
        <f>IF(N349="základní",J349,0)</f>
        <v>51033.19</v>
      </c>
      <c r="BF349" s="140">
        <f>IF(N349="snížená",J349,0)</f>
        <v>0</v>
      </c>
      <c r="BG349" s="140">
        <f>IF(N349="zákl. přenesená",J349,0)</f>
        <v>0</v>
      </c>
      <c r="BH349" s="140">
        <f>IF(N349="sníž. přenesená",J349,0)</f>
        <v>0</v>
      </c>
      <c r="BI349" s="140">
        <f>IF(N349="nulová",J349,0)</f>
        <v>0</v>
      </c>
      <c r="BJ349" s="16" t="s">
        <v>95</v>
      </c>
      <c r="BK349" s="140">
        <f>ROUND(I349*H349,2)</f>
        <v>51033.19</v>
      </c>
      <c r="BL349" s="16" t="s">
        <v>166</v>
      </c>
      <c r="BM349" s="139" t="s">
        <v>599</v>
      </c>
    </row>
    <row r="350" spans="2:65" s="1" customFormat="1">
      <c r="B350" s="29"/>
      <c r="D350" s="141" t="s">
        <v>168</v>
      </c>
      <c r="F350" s="142" t="s">
        <v>600</v>
      </c>
      <c r="L350" s="29"/>
      <c r="M350" s="143"/>
      <c r="T350" s="53"/>
      <c r="AT350" s="16" t="s">
        <v>168</v>
      </c>
      <c r="AU350" s="16" t="s">
        <v>97</v>
      </c>
    </row>
    <row r="351" spans="2:65" s="12" customFormat="1">
      <c r="B351" s="144"/>
      <c r="D351" s="145" t="s">
        <v>170</v>
      </c>
      <c r="E351" s="146" t="s">
        <v>1</v>
      </c>
      <c r="F351" s="147" t="s">
        <v>601</v>
      </c>
      <c r="H351" s="148">
        <v>587.94000000000005</v>
      </c>
      <c r="L351" s="144"/>
      <c r="M351" s="149"/>
      <c r="T351" s="150"/>
      <c r="AT351" s="146" t="s">
        <v>170</v>
      </c>
      <c r="AU351" s="146" t="s">
        <v>97</v>
      </c>
      <c r="AV351" s="12" t="s">
        <v>97</v>
      </c>
      <c r="AW351" s="12" t="s">
        <v>40</v>
      </c>
      <c r="AX351" s="12" t="s">
        <v>87</v>
      </c>
      <c r="AY351" s="146" t="s">
        <v>158</v>
      </c>
    </row>
    <row r="352" spans="2:65" s="13" customFormat="1">
      <c r="B352" s="151"/>
      <c r="D352" s="145" t="s">
        <v>170</v>
      </c>
      <c r="E352" s="152" t="s">
        <v>1</v>
      </c>
      <c r="F352" s="153" t="s">
        <v>174</v>
      </c>
      <c r="H352" s="154">
        <v>587.94000000000005</v>
      </c>
      <c r="L352" s="151"/>
      <c r="M352" s="155"/>
      <c r="T352" s="156"/>
      <c r="AT352" s="152" t="s">
        <v>170</v>
      </c>
      <c r="AU352" s="152" t="s">
        <v>97</v>
      </c>
      <c r="AV352" s="13" t="s">
        <v>166</v>
      </c>
      <c r="AW352" s="13" t="s">
        <v>40</v>
      </c>
      <c r="AX352" s="13" t="s">
        <v>95</v>
      </c>
      <c r="AY352" s="152" t="s">
        <v>158</v>
      </c>
    </row>
    <row r="353" spans="2:65" s="1" customFormat="1" ht="37.9" customHeight="1">
      <c r="B353" s="128"/>
      <c r="C353" s="129" t="s">
        <v>602</v>
      </c>
      <c r="D353" s="129" t="s">
        <v>161</v>
      </c>
      <c r="E353" s="130" t="s">
        <v>603</v>
      </c>
      <c r="F353" s="131" t="s">
        <v>604</v>
      </c>
      <c r="G353" s="132" t="s">
        <v>164</v>
      </c>
      <c r="H353" s="133">
        <v>587.94000000000005</v>
      </c>
      <c r="I353" s="134">
        <v>146</v>
      </c>
      <c r="J353" s="134">
        <f>ROUND(I353*H353,2)</f>
        <v>85839.24</v>
      </c>
      <c r="K353" s="131" t="s">
        <v>165</v>
      </c>
      <c r="L353" s="29"/>
      <c r="M353" s="135" t="s">
        <v>1</v>
      </c>
      <c r="N353" s="136" t="s">
        <v>52</v>
      </c>
      <c r="O353" s="137">
        <v>0.308</v>
      </c>
      <c r="P353" s="137">
        <f>O353*H353</f>
        <v>181.08552</v>
      </c>
      <c r="Q353" s="137">
        <v>4.0000000000000003E-5</v>
      </c>
      <c r="R353" s="137">
        <f>Q353*H353</f>
        <v>2.3517600000000003E-2</v>
      </c>
      <c r="S353" s="137">
        <v>0</v>
      </c>
      <c r="T353" s="138">
        <f>S353*H353</f>
        <v>0</v>
      </c>
      <c r="AR353" s="139" t="s">
        <v>166</v>
      </c>
      <c r="AT353" s="139" t="s">
        <v>161</v>
      </c>
      <c r="AU353" s="139" t="s">
        <v>97</v>
      </c>
      <c r="AY353" s="16" t="s">
        <v>158</v>
      </c>
      <c r="BE353" s="140">
        <f>IF(N353="základní",J353,0)</f>
        <v>85839.24</v>
      </c>
      <c r="BF353" s="140">
        <f>IF(N353="snížená",J353,0)</f>
        <v>0</v>
      </c>
      <c r="BG353" s="140">
        <f>IF(N353="zákl. přenesená",J353,0)</f>
        <v>0</v>
      </c>
      <c r="BH353" s="140">
        <f>IF(N353="sníž. přenesená",J353,0)</f>
        <v>0</v>
      </c>
      <c r="BI353" s="140">
        <f>IF(N353="nulová",J353,0)</f>
        <v>0</v>
      </c>
      <c r="BJ353" s="16" t="s">
        <v>95</v>
      </c>
      <c r="BK353" s="140">
        <f>ROUND(I353*H353,2)</f>
        <v>85839.24</v>
      </c>
      <c r="BL353" s="16" t="s">
        <v>166</v>
      </c>
      <c r="BM353" s="139" t="s">
        <v>605</v>
      </c>
    </row>
    <row r="354" spans="2:65" s="1" customFormat="1">
      <c r="B354" s="29"/>
      <c r="D354" s="141" t="s">
        <v>168</v>
      </c>
      <c r="F354" s="142" t="s">
        <v>606</v>
      </c>
      <c r="L354" s="29"/>
      <c r="M354" s="143"/>
      <c r="T354" s="53"/>
      <c r="AT354" s="16" t="s">
        <v>168</v>
      </c>
      <c r="AU354" s="16" t="s">
        <v>97</v>
      </c>
    </row>
    <row r="355" spans="2:65" s="12" customFormat="1">
      <c r="B355" s="144"/>
      <c r="D355" s="145" t="s">
        <v>170</v>
      </c>
      <c r="E355" s="146" t="s">
        <v>1</v>
      </c>
      <c r="F355" s="147" t="s">
        <v>601</v>
      </c>
      <c r="H355" s="148">
        <v>587.94000000000005</v>
      </c>
      <c r="L355" s="144"/>
      <c r="M355" s="149"/>
      <c r="T355" s="150"/>
      <c r="AT355" s="146" t="s">
        <v>170</v>
      </c>
      <c r="AU355" s="146" t="s">
        <v>97</v>
      </c>
      <c r="AV355" s="12" t="s">
        <v>97</v>
      </c>
      <c r="AW355" s="12" t="s">
        <v>40</v>
      </c>
      <c r="AX355" s="12" t="s">
        <v>87</v>
      </c>
      <c r="AY355" s="146" t="s">
        <v>158</v>
      </c>
    </row>
    <row r="356" spans="2:65" s="13" customFormat="1">
      <c r="B356" s="151"/>
      <c r="D356" s="145" t="s">
        <v>170</v>
      </c>
      <c r="E356" s="152" t="s">
        <v>1</v>
      </c>
      <c r="F356" s="153" t="s">
        <v>174</v>
      </c>
      <c r="H356" s="154">
        <v>587.94000000000005</v>
      </c>
      <c r="L356" s="151"/>
      <c r="M356" s="155"/>
      <c r="T356" s="156"/>
      <c r="AT356" s="152" t="s">
        <v>170</v>
      </c>
      <c r="AU356" s="152" t="s">
        <v>97</v>
      </c>
      <c r="AV356" s="13" t="s">
        <v>166</v>
      </c>
      <c r="AW356" s="13" t="s">
        <v>40</v>
      </c>
      <c r="AX356" s="13" t="s">
        <v>95</v>
      </c>
      <c r="AY356" s="152" t="s">
        <v>158</v>
      </c>
    </row>
    <row r="357" spans="2:65" s="11" customFormat="1" ht="22.9" customHeight="1">
      <c r="B357" s="117"/>
      <c r="D357" s="118" t="s">
        <v>86</v>
      </c>
      <c r="E357" s="126" t="s">
        <v>607</v>
      </c>
      <c r="F357" s="126" t="s">
        <v>608</v>
      </c>
      <c r="J357" s="127">
        <f>BK357</f>
        <v>283574.21999999997</v>
      </c>
      <c r="L357" s="117"/>
      <c r="M357" s="121"/>
      <c r="P357" s="122">
        <f>SUM(P358:P359)</f>
        <v>243.06361799999999</v>
      </c>
      <c r="R357" s="122">
        <f>SUM(R358:R359)</f>
        <v>0</v>
      </c>
      <c r="T357" s="123">
        <f>SUM(T358:T359)</f>
        <v>0</v>
      </c>
      <c r="AR357" s="118" t="s">
        <v>95</v>
      </c>
      <c r="AT357" s="124" t="s">
        <v>86</v>
      </c>
      <c r="AU357" s="124" t="s">
        <v>95</v>
      </c>
      <c r="AY357" s="118" t="s">
        <v>158</v>
      </c>
      <c r="BK357" s="125">
        <f>SUM(BK358:BK359)</f>
        <v>283574.21999999997</v>
      </c>
    </row>
    <row r="358" spans="2:65" s="1" customFormat="1" ht="55.5" customHeight="1">
      <c r="B358" s="128"/>
      <c r="C358" s="129" t="s">
        <v>609</v>
      </c>
      <c r="D358" s="129" t="s">
        <v>161</v>
      </c>
      <c r="E358" s="130" t="s">
        <v>610</v>
      </c>
      <c r="F358" s="131" t="s">
        <v>611</v>
      </c>
      <c r="G358" s="132" t="s">
        <v>189</v>
      </c>
      <c r="H358" s="133">
        <v>764.351</v>
      </c>
      <c r="I358" s="134">
        <v>371</v>
      </c>
      <c r="J358" s="134">
        <f>ROUND(I358*H358,2)</f>
        <v>283574.21999999997</v>
      </c>
      <c r="K358" s="131" t="s">
        <v>165</v>
      </c>
      <c r="L358" s="29"/>
      <c r="M358" s="135" t="s">
        <v>1</v>
      </c>
      <c r="N358" s="136" t="s">
        <v>52</v>
      </c>
      <c r="O358" s="137">
        <v>0.318</v>
      </c>
      <c r="P358" s="137">
        <f>O358*H358</f>
        <v>243.06361799999999</v>
      </c>
      <c r="Q358" s="137">
        <v>0</v>
      </c>
      <c r="R358" s="137">
        <f>Q358*H358</f>
        <v>0</v>
      </c>
      <c r="S358" s="137">
        <v>0</v>
      </c>
      <c r="T358" s="138">
        <f>S358*H358</f>
        <v>0</v>
      </c>
      <c r="AR358" s="139" t="s">
        <v>166</v>
      </c>
      <c r="AT358" s="139" t="s">
        <v>161</v>
      </c>
      <c r="AU358" s="139" t="s">
        <v>97</v>
      </c>
      <c r="AY358" s="16" t="s">
        <v>158</v>
      </c>
      <c r="BE358" s="140">
        <f>IF(N358="základní",J358,0)</f>
        <v>283574.21999999997</v>
      </c>
      <c r="BF358" s="140">
        <f>IF(N358="snížená",J358,0)</f>
        <v>0</v>
      </c>
      <c r="BG358" s="140">
        <f>IF(N358="zákl. přenesená",J358,0)</f>
        <v>0</v>
      </c>
      <c r="BH358" s="140">
        <f>IF(N358="sníž. přenesená",J358,0)</f>
        <v>0</v>
      </c>
      <c r="BI358" s="140">
        <f>IF(N358="nulová",J358,0)</f>
        <v>0</v>
      </c>
      <c r="BJ358" s="16" t="s">
        <v>95</v>
      </c>
      <c r="BK358" s="140">
        <f>ROUND(I358*H358,2)</f>
        <v>283574.21999999997</v>
      </c>
      <c r="BL358" s="16" t="s">
        <v>166</v>
      </c>
      <c r="BM358" s="139" t="s">
        <v>612</v>
      </c>
    </row>
    <row r="359" spans="2:65" s="1" customFormat="1">
      <c r="B359" s="29"/>
      <c r="D359" s="141" t="s">
        <v>168</v>
      </c>
      <c r="F359" s="142" t="s">
        <v>613</v>
      </c>
      <c r="L359" s="29"/>
      <c r="M359" s="143"/>
      <c r="T359" s="53"/>
      <c r="AT359" s="16" t="s">
        <v>168</v>
      </c>
      <c r="AU359" s="16" t="s">
        <v>97</v>
      </c>
    </row>
    <row r="360" spans="2:65" s="11" customFormat="1" ht="25.9" customHeight="1">
      <c r="B360" s="117"/>
      <c r="D360" s="118" t="s">
        <v>86</v>
      </c>
      <c r="E360" s="119" t="s">
        <v>208</v>
      </c>
      <c r="F360" s="119" t="s">
        <v>209</v>
      </c>
      <c r="J360" s="120">
        <f>BK360</f>
        <v>10837070.33</v>
      </c>
      <c r="L360" s="117"/>
      <c r="M360" s="121"/>
      <c r="P360" s="122">
        <f>P361+P371+P403+P428+P432+P449+P481+P496+P511+P532+P568+P585</f>
        <v>2512.968464</v>
      </c>
      <c r="R360" s="122">
        <f>R361+R371+R403+R428+R432+R449+R481+R496+R511+R532+R568+R585</f>
        <v>42.775201810000006</v>
      </c>
      <c r="T360" s="123">
        <f>T361+T371+T403+T428+T432+T449+T481+T496+T511+T532+T568+T585</f>
        <v>0</v>
      </c>
      <c r="AR360" s="118" t="s">
        <v>97</v>
      </c>
      <c r="AT360" s="124" t="s">
        <v>86</v>
      </c>
      <c r="AU360" s="124" t="s">
        <v>87</v>
      </c>
      <c r="AY360" s="118" t="s">
        <v>158</v>
      </c>
      <c r="BK360" s="125">
        <f>BK361+BK371+BK403+BK428+BK432+BK449+BK481+BK496+BK511+BK532+BK568+BK585</f>
        <v>10837070.33</v>
      </c>
    </row>
    <row r="361" spans="2:65" s="11" customFormat="1" ht="22.9" customHeight="1">
      <c r="B361" s="117"/>
      <c r="D361" s="118" t="s">
        <v>86</v>
      </c>
      <c r="E361" s="126" t="s">
        <v>210</v>
      </c>
      <c r="F361" s="126" t="s">
        <v>211</v>
      </c>
      <c r="J361" s="127">
        <f>BK361</f>
        <v>101162.34999999999</v>
      </c>
      <c r="L361" s="117"/>
      <c r="M361" s="121"/>
      <c r="P361" s="122">
        <f>SUM(P362:P370)</f>
        <v>65.250240000000005</v>
      </c>
      <c r="R361" s="122">
        <f>SUM(R362:R370)</f>
        <v>0.38973804999999995</v>
      </c>
      <c r="T361" s="123">
        <f>SUM(T362:T370)</f>
        <v>0</v>
      </c>
      <c r="AR361" s="118" t="s">
        <v>97</v>
      </c>
      <c r="AT361" s="124" t="s">
        <v>86</v>
      </c>
      <c r="AU361" s="124" t="s">
        <v>95</v>
      </c>
      <c r="AY361" s="118" t="s">
        <v>158</v>
      </c>
      <c r="BK361" s="125">
        <f>SUM(BK362:BK370)</f>
        <v>101162.34999999999</v>
      </c>
    </row>
    <row r="362" spans="2:65" s="1" customFormat="1" ht="37.9" customHeight="1">
      <c r="B362" s="128"/>
      <c r="C362" s="129" t="s">
        <v>614</v>
      </c>
      <c r="D362" s="129" t="s">
        <v>161</v>
      </c>
      <c r="E362" s="130" t="s">
        <v>615</v>
      </c>
      <c r="F362" s="131" t="s">
        <v>616</v>
      </c>
      <c r="G362" s="132" t="s">
        <v>164</v>
      </c>
      <c r="H362" s="133">
        <v>587.84</v>
      </c>
      <c r="I362" s="134">
        <v>51.5</v>
      </c>
      <c r="J362" s="134">
        <f>ROUND(I362*H362,2)</f>
        <v>30273.759999999998</v>
      </c>
      <c r="K362" s="131" t="s">
        <v>165</v>
      </c>
      <c r="L362" s="29"/>
      <c r="M362" s="135" t="s">
        <v>1</v>
      </c>
      <c r="N362" s="136" t="s">
        <v>52</v>
      </c>
      <c r="O362" s="137">
        <v>0.111</v>
      </c>
      <c r="P362" s="137">
        <f>O362*H362</f>
        <v>65.250240000000005</v>
      </c>
      <c r="Q362" s="137">
        <v>0</v>
      </c>
      <c r="R362" s="137">
        <f>Q362*H362</f>
        <v>0</v>
      </c>
      <c r="S362" s="137">
        <v>0</v>
      </c>
      <c r="T362" s="138">
        <f>S362*H362</f>
        <v>0</v>
      </c>
      <c r="AR362" s="139" t="s">
        <v>215</v>
      </c>
      <c r="AT362" s="139" t="s">
        <v>161</v>
      </c>
      <c r="AU362" s="139" t="s">
        <v>97</v>
      </c>
      <c r="AY362" s="16" t="s">
        <v>158</v>
      </c>
      <c r="BE362" s="140">
        <f>IF(N362="základní",J362,0)</f>
        <v>30273.759999999998</v>
      </c>
      <c r="BF362" s="140">
        <f>IF(N362="snížená",J362,0)</f>
        <v>0</v>
      </c>
      <c r="BG362" s="140">
        <f>IF(N362="zákl. přenesená",J362,0)</f>
        <v>0</v>
      </c>
      <c r="BH362" s="140">
        <f>IF(N362="sníž. přenesená",J362,0)</f>
        <v>0</v>
      </c>
      <c r="BI362" s="140">
        <f>IF(N362="nulová",J362,0)</f>
        <v>0</v>
      </c>
      <c r="BJ362" s="16" t="s">
        <v>95</v>
      </c>
      <c r="BK362" s="140">
        <f>ROUND(I362*H362,2)</f>
        <v>30273.759999999998</v>
      </c>
      <c r="BL362" s="16" t="s">
        <v>215</v>
      </c>
      <c r="BM362" s="139" t="s">
        <v>617</v>
      </c>
    </row>
    <row r="363" spans="2:65" s="1" customFormat="1">
      <c r="B363" s="29"/>
      <c r="D363" s="141" t="s">
        <v>168</v>
      </c>
      <c r="F363" s="142" t="s">
        <v>618</v>
      </c>
      <c r="L363" s="29"/>
      <c r="M363" s="143"/>
      <c r="T363" s="53"/>
      <c r="AT363" s="16" t="s">
        <v>168</v>
      </c>
      <c r="AU363" s="16" t="s">
        <v>97</v>
      </c>
    </row>
    <row r="364" spans="2:65" s="14" customFormat="1">
      <c r="B364" s="157"/>
      <c r="D364" s="145" t="s">
        <v>170</v>
      </c>
      <c r="E364" s="158" t="s">
        <v>1</v>
      </c>
      <c r="F364" s="159" t="s">
        <v>408</v>
      </c>
      <c r="H364" s="158" t="s">
        <v>1</v>
      </c>
      <c r="L364" s="157"/>
      <c r="M364" s="160"/>
      <c r="T364" s="161"/>
      <c r="AT364" s="158" t="s">
        <v>170</v>
      </c>
      <c r="AU364" s="158" t="s">
        <v>97</v>
      </c>
      <c r="AV364" s="14" t="s">
        <v>95</v>
      </c>
      <c r="AW364" s="14" t="s">
        <v>40</v>
      </c>
      <c r="AX364" s="14" t="s">
        <v>87</v>
      </c>
      <c r="AY364" s="158" t="s">
        <v>158</v>
      </c>
    </row>
    <row r="365" spans="2:65" s="12" customFormat="1">
      <c r="B365" s="144"/>
      <c r="D365" s="145" t="s">
        <v>170</v>
      </c>
      <c r="E365" s="146" t="s">
        <v>1</v>
      </c>
      <c r="F365" s="147" t="s">
        <v>544</v>
      </c>
      <c r="H365" s="148">
        <v>587.84</v>
      </c>
      <c r="L365" s="144"/>
      <c r="M365" s="149"/>
      <c r="T365" s="150"/>
      <c r="AT365" s="146" t="s">
        <v>170</v>
      </c>
      <c r="AU365" s="146" t="s">
        <v>97</v>
      </c>
      <c r="AV365" s="12" t="s">
        <v>97</v>
      </c>
      <c r="AW365" s="12" t="s">
        <v>40</v>
      </c>
      <c r="AX365" s="12" t="s">
        <v>87</v>
      </c>
      <c r="AY365" s="146" t="s">
        <v>158</v>
      </c>
    </row>
    <row r="366" spans="2:65" s="13" customFormat="1">
      <c r="B366" s="151"/>
      <c r="D366" s="145" t="s">
        <v>170</v>
      </c>
      <c r="E366" s="152" t="s">
        <v>1</v>
      </c>
      <c r="F366" s="153" t="s">
        <v>174</v>
      </c>
      <c r="H366" s="154">
        <v>587.84</v>
      </c>
      <c r="L366" s="151"/>
      <c r="M366" s="155"/>
      <c r="T366" s="156"/>
      <c r="AT366" s="152" t="s">
        <v>170</v>
      </c>
      <c r="AU366" s="152" t="s">
        <v>97</v>
      </c>
      <c r="AV366" s="13" t="s">
        <v>166</v>
      </c>
      <c r="AW366" s="13" t="s">
        <v>40</v>
      </c>
      <c r="AX366" s="13" t="s">
        <v>95</v>
      </c>
      <c r="AY366" s="152" t="s">
        <v>158</v>
      </c>
    </row>
    <row r="367" spans="2:65" s="1" customFormat="1" ht="24.2" customHeight="1">
      <c r="B367" s="128"/>
      <c r="C367" s="167" t="s">
        <v>619</v>
      </c>
      <c r="D367" s="167" t="s">
        <v>438</v>
      </c>
      <c r="E367" s="168" t="s">
        <v>620</v>
      </c>
      <c r="F367" s="169" t="s">
        <v>621</v>
      </c>
      <c r="G367" s="170" t="s">
        <v>164</v>
      </c>
      <c r="H367" s="171">
        <v>599.59699999999998</v>
      </c>
      <c r="I367" s="172">
        <v>115</v>
      </c>
      <c r="J367" s="172">
        <f>ROUND(I367*H367,2)</f>
        <v>68953.66</v>
      </c>
      <c r="K367" s="169" t="s">
        <v>165</v>
      </c>
      <c r="L367" s="173"/>
      <c r="M367" s="174" t="s">
        <v>1</v>
      </c>
      <c r="N367" s="175" t="s">
        <v>52</v>
      </c>
      <c r="O367" s="137">
        <v>0</v>
      </c>
      <c r="P367" s="137">
        <f>O367*H367</f>
        <v>0</v>
      </c>
      <c r="Q367" s="137">
        <v>6.4999999999999997E-4</v>
      </c>
      <c r="R367" s="137">
        <f>Q367*H367</f>
        <v>0.38973804999999995</v>
      </c>
      <c r="S367" s="137">
        <v>0</v>
      </c>
      <c r="T367" s="138">
        <f>S367*H367</f>
        <v>0</v>
      </c>
      <c r="AR367" s="139" t="s">
        <v>557</v>
      </c>
      <c r="AT367" s="139" t="s">
        <v>438</v>
      </c>
      <c r="AU367" s="139" t="s">
        <v>97</v>
      </c>
      <c r="AY367" s="16" t="s">
        <v>158</v>
      </c>
      <c r="BE367" s="140">
        <f>IF(N367="základní",J367,0)</f>
        <v>68953.66</v>
      </c>
      <c r="BF367" s="140">
        <f>IF(N367="snížená",J367,0)</f>
        <v>0</v>
      </c>
      <c r="BG367" s="140">
        <f>IF(N367="zákl. přenesená",J367,0)</f>
        <v>0</v>
      </c>
      <c r="BH367" s="140">
        <f>IF(N367="sníž. přenesená",J367,0)</f>
        <v>0</v>
      </c>
      <c r="BI367" s="140">
        <f>IF(N367="nulová",J367,0)</f>
        <v>0</v>
      </c>
      <c r="BJ367" s="16" t="s">
        <v>95</v>
      </c>
      <c r="BK367" s="140">
        <f>ROUND(I367*H367,2)</f>
        <v>68953.66</v>
      </c>
      <c r="BL367" s="16" t="s">
        <v>215</v>
      </c>
      <c r="BM367" s="139" t="s">
        <v>622</v>
      </c>
    </row>
    <row r="368" spans="2:65" s="12" customFormat="1">
      <c r="B368" s="144"/>
      <c r="D368" s="145" t="s">
        <v>170</v>
      </c>
      <c r="F368" s="147" t="s">
        <v>623</v>
      </c>
      <c r="H368" s="148">
        <v>599.59699999999998</v>
      </c>
      <c r="L368" s="144"/>
      <c r="M368" s="149"/>
      <c r="T368" s="150"/>
      <c r="AT368" s="146" t="s">
        <v>170</v>
      </c>
      <c r="AU368" s="146" t="s">
        <v>97</v>
      </c>
      <c r="AV368" s="12" t="s">
        <v>97</v>
      </c>
      <c r="AW368" s="12" t="s">
        <v>3</v>
      </c>
      <c r="AX368" s="12" t="s">
        <v>95</v>
      </c>
      <c r="AY368" s="146" t="s">
        <v>158</v>
      </c>
    </row>
    <row r="369" spans="2:65" s="1" customFormat="1" ht="44.25" customHeight="1">
      <c r="B369" s="128"/>
      <c r="C369" s="129" t="s">
        <v>624</v>
      </c>
      <c r="D369" s="129" t="s">
        <v>161</v>
      </c>
      <c r="E369" s="130" t="s">
        <v>625</v>
      </c>
      <c r="F369" s="131" t="s">
        <v>626</v>
      </c>
      <c r="G369" s="132" t="s">
        <v>627</v>
      </c>
      <c r="H369" s="133">
        <v>992.274</v>
      </c>
      <c r="I369" s="134">
        <v>1.95</v>
      </c>
      <c r="J369" s="134">
        <f>ROUND(I369*H369,2)</f>
        <v>1934.93</v>
      </c>
      <c r="K369" s="131" t="s">
        <v>165</v>
      </c>
      <c r="L369" s="29"/>
      <c r="M369" s="135" t="s">
        <v>1</v>
      </c>
      <c r="N369" s="136" t="s">
        <v>52</v>
      </c>
      <c r="O369" s="137">
        <v>0</v>
      </c>
      <c r="P369" s="137">
        <f>O369*H369</f>
        <v>0</v>
      </c>
      <c r="Q369" s="137">
        <v>0</v>
      </c>
      <c r="R369" s="137">
        <f>Q369*H369</f>
        <v>0</v>
      </c>
      <c r="S369" s="137">
        <v>0</v>
      </c>
      <c r="T369" s="138">
        <f>S369*H369</f>
        <v>0</v>
      </c>
      <c r="AR369" s="139" t="s">
        <v>215</v>
      </c>
      <c r="AT369" s="139" t="s">
        <v>161</v>
      </c>
      <c r="AU369" s="139" t="s">
        <v>97</v>
      </c>
      <c r="AY369" s="16" t="s">
        <v>158</v>
      </c>
      <c r="BE369" s="140">
        <f>IF(N369="základní",J369,0)</f>
        <v>1934.93</v>
      </c>
      <c r="BF369" s="140">
        <f>IF(N369="snížená",J369,0)</f>
        <v>0</v>
      </c>
      <c r="BG369" s="140">
        <f>IF(N369="zákl. přenesená",J369,0)</f>
        <v>0</v>
      </c>
      <c r="BH369" s="140">
        <f>IF(N369="sníž. přenesená",J369,0)</f>
        <v>0</v>
      </c>
      <c r="BI369" s="140">
        <f>IF(N369="nulová",J369,0)</f>
        <v>0</v>
      </c>
      <c r="BJ369" s="16" t="s">
        <v>95</v>
      </c>
      <c r="BK369" s="140">
        <f>ROUND(I369*H369,2)</f>
        <v>1934.93</v>
      </c>
      <c r="BL369" s="16" t="s">
        <v>215</v>
      </c>
      <c r="BM369" s="139" t="s">
        <v>628</v>
      </c>
    </row>
    <row r="370" spans="2:65" s="1" customFormat="1">
      <c r="B370" s="29"/>
      <c r="D370" s="141" t="s">
        <v>168</v>
      </c>
      <c r="F370" s="142" t="s">
        <v>629</v>
      </c>
      <c r="L370" s="29"/>
      <c r="M370" s="143"/>
      <c r="T370" s="53"/>
      <c r="AT370" s="16" t="s">
        <v>168</v>
      </c>
      <c r="AU370" s="16" t="s">
        <v>97</v>
      </c>
    </row>
    <row r="371" spans="2:65" s="11" customFormat="1" ht="22.9" customHeight="1">
      <c r="B371" s="117"/>
      <c r="D371" s="118" t="s">
        <v>86</v>
      </c>
      <c r="E371" s="126" t="s">
        <v>230</v>
      </c>
      <c r="F371" s="126" t="s">
        <v>231</v>
      </c>
      <c r="J371" s="127">
        <f>BK371</f>
        <v>58810.259999999995</v>
      </c>
      <c r="L371" s="117"/>
      <c r="M371" s="121"/>
      <c r="P371" s="122">
        <f>SUM(P372:P402)</f>
        <v>31.2624</v>
      </c>
      <c r="R371" s="122">
        <f>SUM(R372:R402)</f>
        <v>0.89197920000000008</v>
      </c>
      <c r="T371" s="123">
        <f>SUM(T372:T402)</f>
        <v>0</v>
      </c>
      <c r="AR371" s="118" t="s">
        <v>97</v>
      </c>
      <c r="AT371" s="124" t="s">
        <v>86</v>
      </c>
      <c r="AU371" s="124" t="s">
        <v>95</v>
      </c>
      <c r="AY371" s="118" t="s">
        <v>158</v>
      </c>
      <c r="BK371" s="125">
        <f>SUM(BK372:BK402)</f>
        <v>58810.259999999995</v>
      </c>
    </row>
    <row r="372" spans="2:65" s="1" customFormat="1" ht="24.2" customHeight="1">
      <c r="B372" s="128"/>
      <c r="C372" s="129" t="s">
        <v>630</v>
      </c>
      <c r="D372" s="129" t="s">
        <v>161</v>
      </c>
      <c r="E372" s="130" t="s">
        <v>631</v>
      </c>
      <c r="F372" s="131" t="s">
        <v>632</v>
      </c>
      <c r="G372" s="132" t="s">
        <v>177</v>
      </c>
      <c r="H372" s="133">
        <v>1.44</v>
      </c>
      <c r="I372" s="134">
        <v>2170</v>
      </c>
      <c r="J372" s="134">
        <f>ROUND(I372*H372,2)</f>
        <v>3124.8</v>
      </c>
      <c r="K372" s="131" t="s">
        <v>165</v>
      </c>
      <c r="L372" s="29"/>
      <c r="M372" s="135" t="s">
        <v>1</v>
      </c>
      <c r="N372" s="136" t="s">
        <v>52</v>
      </c>
      <c r="O372" s="137">
        <v>3.4</v>
      </c>
      <c r="P372" s="137">
        <f>O372*H372</f>
        <v>4.8959999999999999</v>
      </c>
      <c r="Q372" s="137">
        <v>0</v>
      </c>
      <c r="R372" s="137">
        <f>Q372*H372</f>
        <v>0</v>
      </c>
      <c r="S372" s="137">
        <v>0</v>
      </c>
      <c r="T372" s="138">
        <f>S372*H372</f>
        <v>0</v>
      </c>
      <c r="AR372" s="139" t="s">
        <v>215</v>
      </c>
      <c r="AT372" s="139" t="s">
        <v>161</v>
      </c>
      <c r="AU372" s="139" t="s">
        <v>97</v>
      </c>
      <c r="AY372" s="16" t="s">
        <v>158</v>
      </c>
      <c r="BE372" s="140">
        <f>IF(N372="základní",J372,0)</f>
        <v>3124.8</v>
      </c>
      <c r="BF372" s="140">
        <f>IF(N372="snížená",J372,0)</f>
        <v>0</v>
      </c>
      <c r="BG372" s="140">
        <f>IF(N372="zákl. přenesená",J372,0)</f>
        <v>0</v>
      </c>
      <c r="BH372" s="140">
        <f>IF(N372="sníž. přenesená",J372,0)</f>
        <v>0</v>
      </c>
      <c r="BI372" s="140">
        <f>IF(N372="nulová",J372,0)</f>
        <v>0</v>
      </c>
      <c r="BJ372" s="16" t="s">
        <v>95</v>
      </c>
      <c r="BK372" s="140">
        <f>ROUND(I372*H372,2)</f>
        <v>3124.8</v>
      </c>
      <c r="BL372" s="16" t="s">
        <v>215</v>
      </c>
      <c r="BM372" s="139" t="s">
        <v>633</v>
      </c>
    </row>
    <row r="373" spans="2:65" s="1" customFormat="1">
      <c r="B373" s="29"/>
      <c r="D373" s="141" t="s">
        <v>168</v>
      </c>
      <c r="F373" s="142" t="s">
        <v>634</v>
      </c>
      <c r="L373" s="29"/>
      <c r="M373" s="143"/>
      <c r="T373" s="53"/>
      <c r="AT373" s="16" t="s">
        <v>168</v>
      </c>
      <c r="AU373" s="16" t="s">
        <v>97</v>
      </c>
    </row>
    <row r="374" spans="2:65" s="14" customFormat="1">
      <c r="B374" s="157"/>
      <c r="D374" s="145" t="s">
        <v>170</v>
      </c>
      <c r="E374" s="158" t="s">
        <v>1</v>
      </c>
      <c r="F374" s="159" t="s">
        <v>635</v>
      </c>
      <c r="H374" s="158" t="s">
        <v>1</v>
      </c>
      <c r="L374" s="157"/>
      <c r="M374" s="160"/>
      <c r="T374" s="161"/>
      <c r="AT374" s="158" t="s">
        <v>170</v>
      </c>
      <c r="AU374" s="158" t="s">
        <v>97</v>
      </c>
      <c r="AV374" s="14" t="s">
        <v>95</v>
      </c>
      <c r="AW374" s="14" t="s">
        <v>40</v>
      </c>
      <c r="AX374" s="14" t="s">
        <v>87</v>
      </c>
      <c r="AY374" s="158" t="s">
        <v>158</v>
      </c>
    </row>
    <row r="375" spans="2:65" s="12" customFormat="1">
      <c r="B375" s="144"/>
      <c r="D375" s="145" t="s">
        <v>170</v>
      </c>
      <c r="E375" s="146" t="s">
        <v>1</v>
      </c>
      <c r="F375" s="147" t="s">
        <v>636</v>
      </c>
      <c r="H375" s="148">
        <v>1.44</v>
      </c>
      <c r="L375" s="144"/>
      <c r="M375" s="149"/>
      <c r="T375" s="150"/>
      <c r="AT375" s="146" t="s">
        <v>170</v>
      </c>
      <c r="AU375" s="146" t="s">
        <v>97</v>
      </c>
      <c r="AV375" s="12" t="s">
        <v>97</v>
      </c>
      <c r="AW375" s="12" t="s">
        <v>40</v>
      </c>
      <c r="AX375" s="12" t="s">
        <v>87</v>
      </c>
      <c r="AY375" s="146" t="s">
        <v>158</v>
      </c>
    </row>
    <row r="376" spans="2:65" s="13" customFormat="1">
      <c r="B376" s="151"/>
      <c r="D376" s="145" t="s">
        <v>170</v>
      </c>
      <c r="E376" s="152" t="s">
        <v>1</v>
      </c>
      <c r="F376" s="153" t="s">
        <v>174</v>
      </c>
      <c r="H376" s="154">
        <v>1.44</v>
      </c>
      <c r="L376" s="151"/>
      <c r="M376" s="155"/>
      <c r="T376" s="156"/>
      <c r="AT376" s="152" t="s">
        <v>170</v>
      </c>
      <c r="AU376" s="152" t="s">
        <v>97</v>
      </c>
      <c r="AV376" s="13" t="s">
        <v>166</v>
      </c>
      <c r="AW376" s="13" t="s">
        <v>40</v>
      </c>
      <c r="AX376" s="13" t="s">
        <v>95</v>
      </c>
      <c r="AY376" s="152" t="s">
        <v>158</v>
      </c>
    </row>
    <row r="377" spans="2:65" s="1" customFormat="1" ht="37.9" customHeight="1">
      <c r="B377" s="128"/>
      <c r="C377" s="129" t="s">
        <v>637</v>
      </c>
      <c r="D377" s="129" t="s">
        <v>161</v>
      </c>
      <c r="E377" s="130" t="s">
        <v>638</v>
      </c>
      <c r="F377" s="131" t="s">
        <v>639</v>
      </c>
      <c r="G377" s="132" t="s">
        <v>177</v>
      </c>
      <c r="H377" s="133">
        <v>1.44</v>
      </c>
      <c r="I377" s="134">
        <v>1170</v>
      </c>
      <c r="J377" s="134">
        <f>ROUND(I377*H377,2)</f>
        <v>1684.8</v>
      </c>
      <c r="K377" s="131" t="s">
        <v>165</v>
      </c>
      <c r="L377" s="29"/>
      <c r="M377" s="135" t="s">
        <v>1</v>
      </c>
      <c r="N377" s="136" t="s">
        <v>52</v>
      </c>
      <c r="O377" s="137">
        <v>1.56</v>
      </c>
      <c r="P377" s="137">
        <f>O377*H377</f>
        <v>2.2464</v>
      </c>
      <c r="Q377" s="137">
        <v>1.89E-3</v>
      </c>
      <c r="R377" s="137">
        <f>Q377*H377</f>
        <v>2.7215999999999998E-3</v>
      </c>
      <c r="S377" s="137">
        <v>0</v>
      </c>
      <c r="T377" s="138">
        <f>S377*H377</f>
        <v>0</v>
      </c>
      <c r="AR377" s="139" t="s">
        <v>215</v>
      </c>
      <c r="AT377" s="139" t="s">
        <v>161</v>
      </c>
      <c r="AU377" s="139" t="s">
        <v>97</v>
      </c>
      <c r="AY377" s="16" t="s">
        <v>158</v>
      </c>
      <c r="BE377" s="140">
        <f>IF(N377="základní",J377,0)</f>
        <v>1684.8</v>
      </c>
      <c r="BF377" s="140">
        <f>IF(N377="snížená",J377,0)</f>
        <v>0</v>
      </c>
      <c r="BG377" s="140">
        <f>IF(N377="zákl. přenesená",J377,0)</f>
        <v>0</v>
      </c>
      <c r="BH377" s="140">
        <f>IF(N377="sníž. přenesená",J377,0)</f>
        <v>0</v>
      </c>
      <c r="BI377" s="140">
        <f>IF(N377="nulová",J377,0)</f>
        <v>0</v>
      </c>
      <c r="BJ377" s="16" t="s">
        <v>95</v>
      </c>
      <c r="BK377" s="140">
        <f>ROUND(I377*H377,2)</f>
        <v>1684.8</v>
      </c>
      <c r="BL377" s="16" t="s">
        <v>215</v>
      </c>
      <c r="BM377" s="139" t="s">
        <v>640</v>
      </c>
    </row>
    <row r="378" spans="2:65" s="1" customFormat="1">
      <c r="B378" s="29"/>
      <c r="D378" s="141" t="s">
        <v>168</v>
      </c>
      <c r="F378" s="142" t="s">
        <v>641</v>
      </c>
      <c r="L378" s="29"/>
      <c r="M378" s="143"/>
      <c r="T378" s="53"/>
      <c r="AT378" s="16" t="s">
        <v>168</v>
      </c>
      <c r="AU378" s="16" t="s">
        <v>97</v>
      </c>
    </row>
    <row r="379" spans="2:65" s="14" customFormat="1">
      <c r="B379" s="157"/>
      <c r="D379" s="145" t="s">
        <v>170</v>
      </c>
      <c r="E379" s="158" t="s">
        <v>1</v>
      </c>
      <c r="F379" s="159" t="s">
        <v>635</v>
      </c>
      <c r="H379" s="158" t="s">
        <v>1</v>
      </c>
      <c r="L379" s="157"/>
      <c r="M379" s="160"/>
      <c r="T379" s="161"/>
      <c r="AT379" s="158" t="s">
        <v>170</v>
      </c>
      <c r="AU379" s="158" t="s">
        <v>97</v>
      </c>
      <c r="AV379" s="14" t="s">
        <v>95</v>
      </c>
      <c r="AW379" s="14" t="s">
        <v>40</v>
      </c>
      <c r="AX379" s="14" t="s">
        <v>87</v>
      </c>
      <c r="AY379" s="158" t="s">
        <v>158</v>
      </c>
    </row>
    <row r="380" spans="2:65" s="12" customFormat="1">
      <c r="B380" s="144"/>
      <c r="D380" s="145" t="s">
        <v>170</v>
      </c>
      <c r="E380" s="146" t="s">
        <v>1</v>
      </c>
      <c r="F380" s="147" t="s">
        <v>636</v>
      </c>
      <c r="H380" s="148">
        <v>1.44</v>
      </c>
      <c r="L380" s="144"/>
      <c r="M380" s="149"/>
      <c r="T380" s="150"/>
      <c r="AT380" s="146" t="s">
        <v>170</v>
      </c>
      <c r="AU380" s="146" t="s">
        <v>97</v>
      </c>
      <c r="AV380" s="12" t="s">
        <v>97</v>
      </c>
      <c r="AW380" s="12" t="s">
        <v>40</v>
      </c>
      <c r="AX380" s="12" t="s">
        <v>87</v>
      </c>
      <c r="AY380" s="146" t="s">
        <v>158</v>
      </c>
    </row>
    <row r="381" spans="2:65" s="13" customFormat="1">
      <c r="B381" s="151"/>
      <c r="D381" s="145" t="s">
        <v>170</v>
      </c>
      <c r="E381" s="152" t="s">
        <v>1</v>
      </c>
      <c r="F381" s="153" t="s">
        <v>174</v>
      </c>
      <c r="H381" s="154">
        <v>1.44</v>
      </c>
      <c r="L381" s="151"/>
      <c r="M381" s="155"/>
      <c r="T381" s="156"/>
      <c r="AT381" s="152" t="s">
        <v>170</v>
      </c>
      <c r="AU381" s="152" t="s">
        <v>97</v>
      </c>
      <c r="AV381" s="13" t="s">
        <v>166</v>
      </c>
      <c r="AW381" s="13" t="s">
        <v>40</v>
      </c>
      <c r="AX381" s="13" t="s">
        <v>95</v>
      </c>
      <c r="AY381" s="152" t="s">
        <v>158</v>
      </c>
    </row>
    <row r="382" spans="2:65" s="1" customFormat="1" ht="37.9" customHeight="1">
      <c r="B382" s="128"/>
      <c r="C382" s="129" t="s">
        <v>642</v>
      </c>
      <c r="D382" s="129" t="s">
        <v>161</v>
      </c>
      <c r="E382" s="130" t="s">
        <v>643</v>
      </c>
      <c r="F382" s="131" t="s">
        <v>644</v>
      </c>
      <c r="G382" s="132" t="s">
        <v>265</v>
      </c>
      <c r="H382" s="133">
        <v>90</v>
      </c>
      <c r="I382" s="134">
        <v>136</v>
      </c>
      <c r="J382" s="134">
        <f>ROUND(I382*H382,2)</f>
        <v>12240</v>
      </c>
      <c r="K382" s="131" t="s">
        <v>165</v>
      </c>
      <c r="L382" s="29"/>
      <c r="M382" s="135" t="s">
        <v>1</v>
      </c>
      <c r="N382" s="136" t="s">
        <v>52</v>
      </c>
      <c r="O382" s="137">
        <v>0.26800000000000002</v>
      </c>
      <c r="P382" s="137">
        <f>O382*H382</f>
        <v>24.12</v>
      </c>
      <c r="Q382" s="137">
        <v>0</v>
      </c>
      <c r="R382" s="137">
        <f>Q382*H382</f>
        <v>0</v>
      </c>
      <c r="S382" s="137">
        <v>0</v>
      </c>
      <c r="T382" s="138">
        <f>S382*H382</f>
        <v>0</v>
      </c>
      <c r="AR382" s="139" t="s">
        <v>215</v>
      </c>
      <c r="AT382" s="139" t="s">
        <v>161</v>
      </c>
      <c r="AU382" s="139" t="s">
        <v>97</v>
      </c>
      <c r="AY382" s="16" t="s">
        <v>158</v>
      </c>
      <c r="BE382" s="140">
        <f>IF(N382="základní",J382,0)</f>
        <v>12240</v>
      </c>
      <c r="BF382" s="140">
        <f>IF(N382="snížená",J382,0)</f>
        <v>0</v>
      </c>
      <c r="BG382" s="140">
        <f>IF(N382="zákl. přenesená",J382,0)</f>
        <v>0</v>
      </c>
      <c r="BH382" s="140">
        <f>IF(N382="sníž. přenesená",J382,0)</f>
        <v>0</v>
      </c>
      <c r="BI382" s="140">
        <f>IF(N382="nulová",J382,0)</f>
        <v>0</v>
      </c>
      <c r="BJ382" s="16" t="s">
        <v>95</v>
      </c>
      <c r="BK382" s="140">
        <f>ROUND(I382*H382,2)</f>
        <v>12240</v>
      </c>
      <c r="BL382" s="16" t="s">
        <v>215</v>
      </c>
      <c r="BM382" s="139" t="s">
        <v>645</v>
      </c>
    </row>
    <row r="383" spans="2:65" s="1" customFormat="1">
      <c r="B383" s="29"/>
      <c r="D383" s="141" t="s">
        <v>168</v>
      </c>
      <c r="F383" s="142" t="s">
        <v>646</v>
      </c>
      <c r="L383" s="29"/>
      <c r="M383" s="143"/>
      <c r="T383" s="53"/>
      <c r="AT383" s="16" t="s">
        <v>168</v>
      </c>
      <c r="AU383" s="16" t="s">
        <v>97</v>
      </c>
    </row>
    <row r="384" spans="2:65" s="14" customFormat="1">
      <c r="B384" s="157"/>
      <c r="D384" s="145" t="s">
        <v>170</v>
      </c>
      <c r="E384" s="158" t="s">
        <v>1</v>
      </c>
      <c r="F384" s="159" t="s">
        <v>635</v>
      </c>
      <c r="H384" s="158" t="s">
        <v>1</v>
      </c>
      <c r="L384" s="157"/>
      <c r="M384" s="160"/>
      <c r="T384" s="161"/>
      <c r="AT384" s="158" t="s">
        <v>170</v>
      </c>
      <c r="AU384" s="158" t="s">
        <v>97</v>
      </c>
      <c r="AV384" s="14" t="s">
        <v>95</v>
      </c>
      <c r="AW384" s="14" t="s">
        <v>40</v>
      </c>
      <c r="AX384" s="14" t="s">
        <v>87</v>
      </c>
      <c r="AY384" s="158" t="s">
        <v>158</v>
      </c>
    </row>
    <row r="385" spans="2:65" s="12" customFormat="1">
      <c r="B385" s="144"/>
      <c r="D385" s="145" t="s">
        <v>170</v>
      </c>
      <c r="E385" s="146" t="s">
        <v>1</v>
      </c>
      <c r="F385" s="147" t="s">
        <v>647</v>
      </c>
      <c r="H385" s="148">
        <v>90</v>
      </c>
      <c r="L385" s="144"/>
      <c r="M385" s="149"/>
      <c r="T385" s="150"/>
      <c r="AT385" s="146" t="s">
        <v>170</v>
      </c>
      <c r="AU385" s="146" t="s">
        <v>97</v>
      </c>
      <c r="AV385" s="12" t="s">
        <v>97</v>
      </c>
      <c r="AW385" s="12" t="s">
        <v>40</v>
      </c>
      <c r="AX385" s="12" t="s">
        <v>87</v>
      </c>
      <c r="AY385" s="146" t="s">
        <v>158</v>
      </c>
    </row>
    <row r="386" spans="2:65" s="13" customFormat="1">
      <c r="B386" s="151"/>
      <c r="D386" s="145" t="s">
        <v>170</v>
      </c>
      <c r="E386" s="152" t="s">
        <v>1</v>
      </c>
      <c r="F386" s="153" t="s">
        <v>174</v>
      </c>
      <c r="H386" s="154">
        <v>90</v>
      </c>
      <c r="L386" s="151"/>
      <c r="M386" s="155"/>
      <c r="T386" s="156"/>
      <c r="AT386" s="152" t="s">
        <v>170</v>
      </c>
      <c r="AU386" s="152" t="s">
        <v>97</v>
      </c>
      <c r="AV386" s="13" t="s">
        <v>166</v>
      </c>
      <c r="AW386" s="13" t="s">
        <v>40</v>
      </c>
      <c r="AX386" s="13" t="s">
        <v>95</v>
      </c>
      <c r="AY386" s="152" t="s">
        <v>158</v>
      </c>
    </row>
    <row r="387" spans="2:65" s="1" customFormat="1" ht="21.75" customHeight="1">
      <c r="B387" s="128"/>
      <c r="C387" s="167" t="s">
        <v>648</v>
      </c>
      <c r="D387" s="167" t="s">
        <v>438</v>
      </c>
      <c r="E387" s="168" t="s">
        <v>649</v>
      </c>
      <c r="F387" s="169" t="s">
        <v>650</v>
      </c>
      <c r="G387" s="170" t="s">
        <v>177</v>
      </c>
      <c r="H387" s="171">
        <v>1.5840000000000001</v>
      </c>
      <c r="I387" s="172">
        <v>9590</v>
      </c>
      <c r="J387" s="172">
        <f>ROUND(I387*H387,2)</f>
        <v>15190.56</v>
      </c>
      <c r="K387" s="169" t="s">
        <v>165</v>
      </c>
      <c r="L387" s="173"/>
      <c r="M387" s="174" t="s">
        <v>1</v>
      </c>
      <c r="N387" s="175" t="s">
        <v>52</v>
      </c>
      <c r="O387" s="137">
        <v>0</v>
      </c>
      <c r="P387" s="137">
        <f>O387*H387</f>
        <v>0</v>
      </c>
      <c r="Q387" s="137">
        <v>0.55000000000000004</v>
      </c>
      <c r="R387" s="137">
        <f>Q387*H387</f>
        <v>0.87120000000000009</v>
      </c>
      <c r="S387" s="137">
        <v>0</v>
      </c>
      <c r="T387" s="138">
        <f>S387*H387</f>
        <v>0</v>
      </c>
      <c r="AR387" s="139" t="s">
        <v>557</v>
      </c>
      <c r="AT387" s="139" t="s">
        <v>438</v>
      </c>
      <c r="AU387" s="139" t="s">
        <v>97</v>
      </c>
      <c r="AY387" s="16" t="s">
        <v>158</v>
      </c>
      <c r="BE387" s="140">
        <f>IF(N387="základní",J387,0)</f>
        <v>15190.56</v>
      </c>
      <c r="BF387" s="140">
        <f>IF(N387="snížená",J387,0)</f>
        <v>0</v>
      </c>
      <c r="BG387" s="140">
        <f>IF(N387="zákl. přenesená",J387,0)</f>
        <v>0</v>
      </c>
      <c r="BH387" s="140">
        <f>IF(N387="sníž. přenesená",J387,0)</f>
        <v>0</v>
      </c>
      <c r="BI387" s="140">
        <f>IF(N387="nulová",J387,0)</f>
        <v>0</v>
      </c>
      <c r="BJ387" s="16" t="s">
        <v>95</v>
      </c>
      <c r="BK387" s="140">
        <f>ROUND(I387*H387,2)</f>
        <v>15190.56</v>
      </c>
      <c r="BL387" s="16" t="s">
        <v>215</v>
      </c>
      <c r="BM387" s="139" t="s">
        <v>651</v>
      </c>
    </row>
    <row r="388" spans="2:65" s="14" customFormat="1">
      <c r="B388" s="157"/>
      <c r="D388" s="145" t="s">
        <v>170</v>
      </c>
      <c r="E388" s="158" t="s">
        <v>1</v>
      </c>
      <c r="F388" s="159" t="s">
        <v>635</v>
      </c>
      <c r="H388" s="158" t="s">
        <v>1</v>
      </c>
      <c r="L388" s="157"/>
      <c r="M388" s="160"/>
      <c r="T388" s="161"/>
      <c r="AT388" s="158" t="s">
        <v>170</v>
      </c>
      <c r="AU388" s="158" t="s">
        <v>97</v>
      </c>
      <c r="AV388" s="14" t="s">
        <v>95</v>
      </c>
      <c r="AW388" s="14" t="s">
        <v>40</v>
      </c>
      <c r="AX388" s="14" t="s">
        <v>87</v>
      </c>
      <c r="AY388" s="158" t="s">
        <v>158</v>
      </c>
    </row>
    <row r="389" spans="2:65" s="12" customFormat="1">
      <c r="B389" s="144"/>
      <c r="D389" s="145" t="s">
        <v>170</v>
      </c>
      <c r="E389" s="146" t="s">
        <v>1</v>
      </c>
      <c r="F389" s="147" t="s">
        <v>636</v>
      </c>
      <c r="H389" s="148">
        <v>1.44</v>
      </c>
      <c r="L389" s="144"/>
      <c r="M389" s="149"/>
      <c r="T389" s="150"/>
      <c r="AT389" s="146" t="s">
        <v>170</v>
      </c>
      <c r="AU389" s="146" t="s">
        <v>97</v>
      </c>
      <c r="AV389" s="12" t="s">
        <v>97</v>
      </c>
      <c r="AW389" s="12" t="s">
        <v>40</v>
      </c>
      <c r="AX389" s="12" t="s">
        <v>87</v>
      </c>
      <c r="AY389" s="146" t="s">
        <v>158</v>
      </c>
    </row>
    <row r="390" spans="2:65" s="13" customFormat="1">
      <c r="B390" s="151"/>
      <c r="D390" s="145" t="s">
        <v>170</v>
      </c>
      <c r="E390" s="152" t="s">
        <v>1</v>
      </c>
      <c r="F390" s="153" t="s">
        <v>174</v>
      </c>
      <c r="H390" s="154">
        <v>1.44</v>
      </c>
      <c r="L390" s="151"/>
      <c r="M390" s="155"/>
      <c r="T390" s="156"/>
      <c r="AT390" s="152" t="s">
        <v>170</v>
      </c>
      <c r="AU390" s="152" t="s">
        <v>97</v>
      </c>
      <c r="AV390" s="13" t="s">
        <v>166</v>
      </c>
      <c r="AW390" s="13" t="s">
        <v>40</v>
      </c>
      <c r="AX390" s="13" t="s">
        <v>95</v>
      </c>
      <c r="AY390" s="152" t="s">
        <v>158</v>
      </c>
    </row>
    <row r="391" spans="2:65" s="12" customFormat="1">
      <c r="B391" s="144"/>
      <c r="D391" s="145" t="s">
        <v>170</v>
      </c>
      <c r="F391" s="147" t="s">
        <v>652</v>
      </c>
      <c r="H391" s="148">
        <v>1.5840000000000001</v>
      </c>
      <c r="L391" s="144"/>
      <c r="M391" s="149"/>
      <c r="T391" s="150"/>
      <c r="AT391" s="146" t="s">
        <v>170</v>
      </c>
      <c r="AU391" s="146" t="s">
        <v>97</v>
      </c>
      <c r="AV391" s="12" t="s">
        <v>97</v>
      </c>
      <c r="AW391" s="12" t="s">
        <v>3</v>
      </c>
      <c r="AX391" s="12" t="s">
        <v>95</v>
      </c>
      <c r="AY391" s="146" t="s">
        <v>158</v>
      </c>
    </row>
    <row r="392" spans="2:65" s="1" customFormat="1" ht="24.2" customHeight="1">
      <c r="B392" s="128"/>
      <c r="C392" s="129" t="s">
        <v>653</v>
      </c>
      <c r="D392" s="129" t="s">
        <v>161</v>
      </c>
      <c r="E392" s="130" t="s">
        <v>654</v>
      </c>
      <c r="F392" s="131" t="s">
        <v>655</v>
      </c>
      <c r="G392" s="132" t="s">
        <v>177</v>
      </c>
      <c r="H392" s="133">
        <v>1.44</v>
      </c>
      <c r="I392" s="134">
        <v>543</v>
      </c>
      <c r="J392" s="134">
        <f>ROUND(I392*H392,2)</f>
        <v>781.92</v>
      </c>
      <c r="K392" s="131" t="s">
        <v>165</v>
      </c>
      <c r="L392" s="29"/>
      <c r="M392" s="135" t="s">
        <v>1</v>
      </c>
      <c r="N392" s="136" t="s">
        <v>52</v>
      </c>
      <c r="O392" s="137">
        <v>0</v>
      </c>
      <c r="P392" s="137">
        <f>O392*H392</f>
        <v>0</v>
      </c>
      <c r="Q392" s="137">
        <v>1.2540000000000001E-2</v>
      </c>
      <c r="R392" s="137">
        <f>Q392*H392</f>
        <v>1.80576E-2</v>
      </c>
      <c r="S392" s="137">
        <v>0</v>
      </c>
      <c r="T392" s="138">
        <f>S392*H392</f>
        <v>0</v>
      </c>
      <c r="AR392" s="139" t="s">
        <v>215</v>
      </c>
      <c r="AT392" s="139" t="s">
        <v>161</v>
      </c>
      <c r="AU392" s="139" t="s">
        <v>97</v>
      </c>
      <c r="AY392" s="16" t="s">
        <v>158</v>
      </c>
      <c r="BE392" s="140">
        <f>IF(N392="základní",J392,0)</f>
        <v>781.92</v>
      </c>
      <c r="BF392" s="140">
        <f>IF(N392="snížená",J392,0)</f>
        <v>0</v>
      </c>
      <c r="BG392" s="140">
        <f>IF(N392="zákl. přenesená",J392,0)</f>
        <v>0</v>
      </c>
      <c r="BH392" s="140">
        <f>IF(N392="sníž. přenesená",J392,0)</f>
        <v>0</v>
      </c>
      <c r="BI392" s="140">
        <f>IF(N392="nulová",J392,0)</f>
        <v>0</v>
      </c>
      <c r="BJ392" s="16" t="s">
        <v>95</v>
      </c>
      <c r="BK392" s="140">
        <f>ROUND(I392*H392,2)</f>
        <v>781.92</v>
      </c>
      <c r="BL392" s="16" t="s">
        <v>215</v>
      </c>
      <c r="BM392" s="139" t="s">
        <v>656</v>
      </c>
    </row>
    <row r="393" spans="2:65" s="1" customFormat="1">
      <c r="B393" s="29"/>
      <c r="D393" s="141" t="s">
        <v>168</v>
      </c>
      <c r="F393" s="142" t="s">
        <v>657</v>
      </c>
      <c r="L393" s="29"/>
      <c r="M393" s="143"/>
      <c r="T393" s="53"/>
      <c r="AT393" s="16" t="s">
        <v>168</v>
      </c>
      <c r="AU393" s="16" t="s">
        <v>97</v>
      </c>
    </row>
    <row r="394" spans="2:65" s="14" customFormat="1">
      <c r="B394" s="157"/>
      <c r="D394" s="145" t="s">
        <v>170</v>
      </c>
      <c r="E394" s="158" t="s">
        <v>1</v>
      </c>
      <c r="F394" s="159" t="s">
        <v>635</v>
      </c>
      <c r="H394" s="158" t="s">
        <v>1</v>
      </c>
      <c r="L394" s="157"/>
      <c r="M394" s="160"/>
      <c r="T394" s="161"/>
      <c r="AT394" s="158" t="s">
        <v>170</v>
      </c>
      <c r="AU394" s="158" t="s">
        <v>97</v>
      </c>
      <c r="AV394" s="14" t="s">
        <v>95</v>
      </c>
      <c r="AW394" s="14" t="s">
        <v>40</v>
      </c>
      <c r="AX394" s="14" t="s">
        <v>87</v>
      </c>
      <c r="AY394" s="158" t="s">
        <v>158</v>
      </c>
    </row>
    <row r="395" spans="2:65" s="12" customFormat="1">
      <c r="B395" s="144"/>
      <c r="D395" s="145" t="s">
        <v>170</v>
      </c>
      <c r="E395" s="146" t="s">
        <v>1</v>
      </c>
      <c r="F395" s="147" t="s">
        <v>636</v>
      </c>
      <c r="H395" s="148">
        <v>1.44</v>
      </c>
      <c r="L395" s="144"/>
      <c r="M395" s="149"/>
      <c r="T395" s="150"/>
      <c r="AT395" s="146" t="s">
        <v>170</v>
      </c>
      <c r="AU395" s="146" t="s">
        <v>97</v>
      </c>
      <c r="AV395" s="12" t="s">
        <v>97</v>
      </c>
      <c r="AW395" s="12" t="s">
        <v>40</v>
      </c>
      <c r="AX395" s="12" t="s">
        <v>87</v>
      </c>
      <c r="AY395" s="146" t="s">
        <v>158</v>
      </c>
    </row>
    <row r="396" spans="2:65" s="13" customFormat="1">
      <c r="B396" s="151"/>
      <c r="D396" s="145" t="s">
        <v>170</v>
      </c>
      <c r="E396" s="152" t="s">
        <v>1</v>
      </c>
      <c r="F396" s="153" t="s">
        <v>174</v>
      </c>
      <c r="H396" s="154">
        <v>1.44</v>
      </c>
      <c r="L396" s="151"/>
      <c r="M396" s="155"/>
      <c r="T396" s="156"/>
      <c r="AT396" s="152" t="s">
        <v>170</v>
      </c>
      <c r="AU396" s="152" t="s">
        <v>97</v>
      </c>
      <c r="AV396" s="13" t="s">
        <v>166</v>
      </c>
      <c r="AW396" s="13" t="s">
        <v>40</v>
      </c>
      <c r="AX396" s="13" t="s">
        <v>95</v>
      </c>
      <c r="AY396" s="152" t="s">
        <v>158</v>
      </c>
    </row>
    <row r="397" spans="2:65" s="1" customFormat="1" ht="24.2" customHeight="1">
      <c r="B397" s="128"/>
      <c r="C397" s="129" t="s">
        <v>658</v>
      </c>
      <c r="D397" s="129" t="s">
        <v>161</v>
      </c>
      <c r="E397" s="130" t="s">
        <v>252</v>
      </c>
      <c r="F397" s="131" t="s">
        <v>659</v>
      </c>
      <c r="G397" s="132" t="s">
        <v>164</v>
      </c>
      <c r="H397" s="133">
        <v>50.4</v>
      </c>
      <c r="I397" s="134">
        <v>450</v>
      </c>
      <c r="J397" s="134">
        <f>ROUND(I397*H397,2)</f>
        <v>22680</v>
      </c>
      <c r="K397" s="131" t="s">
        <v>1</v>
      </c>
      <c r="L397" s="29"/>
      <c r="M397" s="135" t="s">
        <v>1</v>
      </c>
      <c r="N397" s="136" t="s">
        <v>52</v>
      </c>
      <c r="O397" s="137">
        <v>0</v>
      </c>
      <c r="P397" s="137">
        <f>O397*H397</f>
        <v>0</v>
      </c>
      <c r="Q397" s="137">
        <v>0</v>
      </c>
      <c r="R397" s="137">
        <f>Q397*H397</f>
        <v>0</v>
      </c>
      <c r="S397" s="137">
        <v>0</v>
      </c>
      <c r="T397" s="138">
        <f>S397*H397</f>
        <v>0</v>
      </c>
      <c r="AR397" s="139" t="s">
        <v>215</v>
      </c>
      <c r="AT397" s="139" t="s">
        <v>161</v>
      </c>
      <c r="AU397" s="139" t="s">
        <v>97</v>
      </c>
      <c r="AY397" s="16" t="s">
        <v>158</v>
      </c>
      <c r="BE397" s="140">
        <f>IF(N397="základní",J397,0)</f>
        <v>22680</v>
      </c>
      <c r="BF397" s="140">
        <f>IF(N397="snížená",J397,0)</f>
        <v>0</v>
      </c>
      <c r="BG397" s="140">
        <f>IF(N397="zákl. přenesená",J397,0)</f>
        <v>0</v>
      </c>
      <c r="BH397" s="140">
        <f>IF(N397="sníž. přenesená",J397,0)</f>
        <v>0</v>
      </c>
      <c r="BI397" s="140">
        <f>IF(N397="nulová",J397,0)</f>
        <v>0</v>
      </c>
      <c r="BJ397" s="16" t="s">
        <v>95</v>
      </c>
      <c r="BK397" s="140">
        <f>ROUND(I397*H397,2)</f>
        <v>22680</v>
      </c>
      <c r="BL397" s="16" t="s">
        <v>215</v>
      </c>
      <c r="BM397" s="139" t="s">
        <v>660</v>
      </c>
    </row>
    <row r="398" spans="2:65" s="14" customFormat="1">
      <c r="B398" s="157"/>
      <c r="D398" s="145" t="s">
        <v>170</v>
      </c>
      <c r="E398" s="158" t="s">
        <v>1</v>
      </c>
      <c r="F398" s="159" t="s">
        <v>635</v>
      </c>
      <c r="H398" s="158" t="s">
        <v>1</v>
      </c>
      <c r="L398" s="157"/>
      <c r="M398" s="160"/>
      <c r="T398" s="161"/>
      <c r="AT398" s="158" t="s">
        <v>170</v>
      </c>
      <c r="AU398" s="158" t="s">
        <v>97</v>
      </c>
      <c r="AV398" s="14" t="s">
        <v>95</v>
      </c>
      <c r="AW398" s="14" t="s">
        <v>40</v>
      </c>
      <c r="AX398" s="14" t="s">
        <v>87</v>
      </c>
      <c r="AY398" s="158" t="s">
        <v>158</v>
      </c>
    </row>
    <row r="399" spans="2:65" s="12" customFormat="1">
      <c r="B399" s="144"/>
      <c r="D399" s="145" t="s">
        <v>170</v>
      </c>
      <c r="E399" s="146" t="s">
        <v>1</v>
      </c>
      <c r="F399" s="147" t="s">
        <v>661</v>
      </c>
      <c r="H399" s="148">
        <v>50.4</v>
      </c>
      <c r="L399" s="144"/>
      <c r="M399" s="149"/>
      <c r="T399" s="150"/>
      <c r="AT399" s="146" t="s">
        <v>170</v>
      </c>
      <c r="AU399" s="146" t="s">
        <v>97</v>
      </c>
      <c r="AV399" s="12" t="s">
        <v>97</v>
      </c>
      <c r="AW399" s="12" t="s">
        <v>40</v>
      </c>
      <c r="AX399" s="12" t="s">
        <v>87</v>
      </c>
      <c r="AY399" s="146" t="s">
        <v>158</v>
      </c>
    </row>
    <row r="400" spans="2:65" s="13" customFormat="1">
      <c r="B400" s="151"/>
      <c r="D400" s="145" t="s">
        <v>170</v>
      </c>
      <c r="E400" s="152" t="s">
        <v>1</v>
      </c>
      <c r="F400" s="153" t="s">
        <v>174</v>
      </c>
      <c r="H400" s="154">
        <v>50.4</v>
      </c>
      <c r="L400" s="151"/>
      <c r="M400" s="155"/>
      <c r="T400" s="156"/>
      <c r="AT400" s="152" t="s">
        <v>170</v>
      </c>
      <c r="AU400" s="152" t="s">
        <v>97</v>
      </c>
      <c r="AV400" s="13" t="s">
        <v>166</v>
      </c>
      <c r="AW400" s="13" t="s">
        <v>40</v>
      </c>
      <c r="AX400" s="13" t="s">
        <v>95</v>
      </c>
      <c r="AY400" s="152" t="s">
        <v>158</v>
      </c>
    </row>
    <row r="401" spans="2:65" s="1" customFormat="1" ht="44.25" customHeight="1">
      <c r="B401" s="128"/>
      <c r="C401" s="129" t="s">
        <v>662</v>
      </c>
      <c r="D401" s="129" t="s">
        <v>161</v>
      </c>
      <c r="E401" s="130" t="s">
        <v>663</v>
      </c>
      <c r="F401" s="131" t="s">
        <v>664</v>
      </c>
      <c r="G401" s="132" t="s">
        <v>627</v>
      </c>
      <c r="H401" s="133">
        <v>557.02099999999996</v>
      </c>
      <c r="I401" s="134">
        <v>5.58</v>
      </c>
      <c r="J401" s="134">
        <f>ROUND(I401*H401,2)</f>
        <v>3108.18</v>
      </c>
      <c r="K401" s="131" t="s">
        <v>165</v>
      </c>
      <c r="L401" s="29"/>
      <c r="M401" s="135" t="s">
        <v>1</v>
      </c>
      <c r="N401" s="136" t="s">
        <v>52</v>
      </c>
      <c r="O401" s="137">
        <v>0</v>
      </c>
      <c r="P401" s="137">
        <f>O401*H401</f>
        <v>0</v>
      </c>
      <c r="Q401" s="137">
        <v>0</v>
      </c>
      <c r="R401" s="137">
        <f>Q401*H401</f>
        <v>0</v>
      </c>
      <c r="S401" s="137">
        <v>0</v>
      </c>
      <c r="T401" s="138">
        <f>S401*H401</f>
        <v>0</v>
      </c>
      <c r="AR401" s="139" t="s">
        <v>215</v>
      </c>
      <c r="AT401" s="139" t="s">
        <v>161</v>
      </c>
      <c r="AU401" s="139" t="s">
        <v>97</v>
      </c>
      <c r="AY401" s="16" t="s">
        <v>158</v>
      </c>
      <c r="BE401" s="140">
        <f>IF(N401="základní",J401,0)</f>
        <v>3108.18</v>
      </c>
      <c r="BF401" s="140">
        <f>IF(N401="snížená",J401,0)</f>
        <v>0</v>
      </c>
      <c r="BG401" s="140">
        <f>IF(N401="zákl. přenesená",J401,0)</f>
        <v>0</v>
      </c>
      <c r="BH401" s="140">
        <f>IF(N401="sníž. přenesená",J401,0)</f>
        <v>0</v>
      </c>
      <c r="BI401" s="140">
        <f>IF(N401="nulová",J401,0)</f>
        <v>0</v>
      </c>
      <c r="BJ401" s="16" t="s">
        <v>95</v>
      </c>
      <c r="BK401" s="140">
        <f>ROUND(I401*H401,2)</f>
        <v>3108.18</v>
      </c>
      <c r="BL401" s="16" t="s">
        <v>215</v>
      </c>
      <c r="BM401" s="139" t="s">
        <v>665</v>
      </c>
    </row>
    <row r="402" spans="2:65" s="1" customFormat="1">
      <c r="B402" s="29"/>
      <c r="D402" s="141" t="s">
        <v>168</v>
      </c>
      <c r="F402" s="142" t="s">
        <v>666</v>
      </c>
      <c r="L402" s="29"/>
      <c r="M402" s="143"/>
      <c r="T402" s="53"/>
      <c r="AT402" s="16" t="s">
        <v>168</v>
      </c>
      <c r="AU402" s="16" t="s">
        <v>97</v>
      </c>
    </row>
    <row r="403" spans="2:65" s="11" customFormat="1" ht="22.9" customHeight="1">
      <c r="B403" s="117"/>
      <c r="D403" s="118" t="s">
        <v>86</v>
      </c>
      <c r="E403" s="126" t="s">
        <v>667</v>
      </c>
      <c r="F403" s="126" t="s">
        <v>668</v>
      </c>
      <c r="J403" s="127">
        <f>BK403</f>
        <v>1063208.98</v>
      </c>
      <c r="L403" s="117"/>
      <c r="M403" s="121"/>
      <c r="P403" s="122">
        <f>SUM(P404:P427)</f>
        <v>465.57071999999994</v>
      </c>
      <c r="R403" s="122">
        <f>SUM(R404:R427)</f>
        <v>5.380128</v>
      </c>
      <c r="T403" s="123">
        <f>SUM(T404:T427)</f>
        <v>0</v>
      </c>
      <c r="AR403" s="118" t="s">
        <v>97</v>
      </c>
      <c r="AT403" s="124" t="s">
        <v>86</v>
      </c>
      <c r="AU403" s="124" t="s">
        <v>95</v>
      </c>
      <c r="AY403" s="118" t="s">
        <v>158</v>
      </c>
      <c r="BK403" s="125">
        <f>SUM(BK404:BK427)</f>
        <v>1063208.98</v>
      </c>
    </row>
    <row r="404" spans="2:65" s="1" customFormat="1" ht="49.15" customHeight="1">
      <c r="B404" s="128"/>
      <c r="C404" s="129" t="s">
        <v>669</v>
      </c>
      <c r="D404" s="129" t="s">
        <v>161</v>
      </c>
      <c r="E404" s="130" t="s">
        <v>670</v>
      </c>
      <c r="F404" s="131" t="s">
        <v>671</v>
      </c>
      <c r="G404" s="132" t="s">
        <v>164</v>
      </c>
      <c r="H404" s="133">
        <v>375.54</v>
      </c>
      <c r="I404" s="134">
        <v>1090</v>
      </c>
      <c r="J404" s="134">
        <f>ROUND(I404*H404,2)</f>
        <v>409338.6</v>
      </c>
      <c r="K404" s="131" t="s">
        <v>165</v>
      </c>
      <c r="L404" s="29"/>
      <c r="M404" s="135" t="s">
        <v>1</v>
      </c>
      <c r="N404" s="136" t="s">
        <v>52</v>
      </c>
      <c r="O404" s="137">
        <v>0.96799999999999997</v>
      </c>
      <c r="P404" s="137">
        <f>O404*H404</f>
        <v>363.52271999999999</v>
      </c>
      <c r="Q404" s="137">
        <v>1.2200000000000001E-2</v>
      </c>
      <c r="R404" s="137">
        <f>Q404*H404</f>
        <v>4.5815880000000009</v>
      </c>
      <c r="S404" s="137">
        <v>0</v>
      </c>
      <c r="T404" s="138">
        <f>S404*H404</f>
        <v>0</v>
      </c>
      <c r="AR404" s="139" t="s">
        <v>215</v>
      </c>
      <c r="AT404" s="139" t="s">
        <v>161</v>
      </c>
      <c r="AU404" s="139" t="s">
        <v>97</v>
      </c>
      <c r="AY404" s="16" t="s">
        <v>158</v>
      </c>
      <c r="BE404" s="140">
        <f>IF(N404="základní",J404,0)</f>
        <v>409338.6</v>
      </c>
      <c r="BF404" s="140">
        <f>IF(N404="snížená",J404,0)</f>
        <v>0</v>
      </c>
      <c r="BG404" s="140">
        <f>IF(N404="zákl. přenesená",J404,0)</f>
        <v>0</v>
      </c>
      <c r="BH404" s="140">
        <f>IF(N404="sníž. přenesená",J404,0)</f>
        <v>0</v>
      </c>
      <c r="BI404" s="140">
        <f>IF(N404="nulová",J404,0)</f>
        <v>0</v>
      </c>
      <c r="BJ404" s="16" t="s">
        <v>95</v>
      </c>
      <c r="BK404" s="140">
        <f>ROUND(I404*H404,2)</f>
        <v>409338.6</v>
      </c>
      <c r="BL404" s="16" t="s">
        <v>215</v>
      </c>
      <c r="BM404" s="139" t="s">
        <v>672</v>
      </c>
    </row>
    <row r="405" spans="2:65" s="1" customFormat="1">
      <c r="B405" s="29"/>
      <c r="D405" s="141" t="s">
        <v>168</v>
      </c>
      <c r="F405" s="142" t="s">
        <v>673</v>
      </c>
      <c r="L405" s="29"/>
      <c r="M405" s="143"/>
      <c r="T405" s="53"/>
      <c r="AT405" s="16" t="s">
        <v>168</v>
      </c>
      <c r="AU405" s="16" t="s">
        <v>97</v>
      </c>
    </row>
    <row r="406" spans="2:65" s="1" customFormat="1" ht="29.25">
      <c r="B406" s="29"/>
      <c r="D406" s="145" t="s">
        <v>376</v>
      </c>
      <c r="F406" s="166" t="s">
        <v>674</v>
      </c>
      <c r="L406" s="29"/>
      <c r="M406" s="143"/>
      <c r="T406" s="53"/>
      <c r="AT406" s="16" t="s">
        <v>376</v>
      </c>
      <c r="AU406" s="16" t="s">
        <v>97</v>
      </c>
    </row>
    <row r="407" spans="2:65" s="14" customFormat="1">
      <c r="B407" s="157"/>
      <c r="D407" s="145" t="s">
        <v>170</v>
      </c>
      <c r="E407" s="158" t="s">
        <v>1</v>
      </c>
      <c r="F407" s="159" t="s">
        <v>675</v>
      </c>
      <c r="H407" s="158" t="s">
        <v>1</v>
      </c>
      <c r="L407" s="157"/>
      <c r="M407" s="160"/>
      <c r="T407" s="161"/>
      <c r="AT407" s="158" t="s">
        <v>170</v>
      </c>
      <c r="AU407" s="158" t="s">
        <v>97</v>
      </c>
      <c r="AV407" s="14" t="s">
        <v>95</v>
      </c>
      <c r="AW407" s="14" t="s">
        <v>40</v>
      </c>
      <c r="AX407" s="14" t="s">
        <v>87</v>
      </c>
      <c r="AY407" s="158" t="s">
        <v>158</v>
      </c>
    </row>
    <row r="408" spans="2:65" s="12" customFormat="1">
      <c r="B408" s="144"/>
      <c r="D408" s="145" t="s">
        <v>170</v>
      </c>
      <c r="E408" s="146" t="s">
        <v>1</v>
      </c>
      <c r="F408" s="147" t="s">
        <v>676</v>
      </c>
      <c r="H408" s="148">
        <v>375.54</v>
      </c>
      <c r="L408" s="144"/>
      <c r="M408" s="149"/>
      <c r="T408" s="150"/>
      <c r="AT408" s="146" t="s">
        <v>170</v>
      </c>
      <c r="AU408" s="146" t="s">
        <v>97</v>
      </c>
      <c r="AV408" s="12" t="s">
        <v>97</v>
      </c>
      <c r="AW408" s="12" t="s">
        <v>40</v>
      </c>
      <c r="AX408" s="12" t="s">
        <v>87</v>
      </c>
      <c r="AY408" s="146" t="s">
        <v>158</v>
      </c>
    </row>
    <row r="409" spans="2:65" s="13" customFormat="1">
      <c r="B409" s="151"/>
      <c r="D409" s="145" t="s">
        <v>170</v>
      </c>
      <c r="E409" s="152" t="s">
        <v>1</v>
      </c>
      <c r="F409" s="153" t="s">
        <v>174</v>
      </c>
      <c r="H409" s="154">
        <v>375.54</v>
      </c>
      <c r="L409" s="151"/>
      <c r="M409" s="155"/>
      <c r="T409" s="156"/>
      <c r="AT409" s="152" t="s">
        <v>170</v>
      </c>
      <c r="AU409" s="152" t="s">
        <v>97</v>
      </c>
      <c r="AV409" s="13" t="s">
        <v>166</v>
      </c>
      <c r="AW409" s="13" t="s">
        <v>40</v>
      </c>
      <c r="AX409" s="13" t="s">
        <v>95</v>
      </c>
      <c r="AY409" s="152" t="s">
        <v>158</v>
      </c>
    </row>
    <row r="410" spans="2:65" s="1" customFormat="1" ht="49.15" customHeight="1">
      <c r="B410" s="128"/>
      <c r="C410" s="129" t="s">
        <v>677</v>
      </c>
      <c r="D410" s="129" t="s">
        <v>161</v>
      </c>
      <c r="E410" s="130" t="s">
        <v>678</v>
      </c>
      <c r="F410" s="131" t="s">
        <v>679</v>
      </c>
      <c r="G410" s="132" t="s">
        <v>164</v>
      </c>
      <c r="H410" s="133">
        <v>37.200000000000003</v>
      </c>
      <c r="I410" s="134">
        <v>1150</v>
      </c>
      <c r="J410" s="134">
        <f>ROUND(I410*H410,2)</f>
        <v>42780</v>
      </c>
      <c r="K410" s="131" t="s">
        <v>165</v>
      </c>
      <c r="L410" s="29"/>
      <c r="M410" s="135" t="s">
        <v>1</v>
      </c>
      <c r="N410" s="136" t="s">
        <v>52</v>
      </c>
      <c r="O410" s="137">
        <v>0.96799999999999997</v>
      </c>
      <c r="P410" s="137">
        <f>O410*H410</f>
        <v>36.009599999999999</v>
      </c>
      <c r="Q410" s="137">
        <v>1.259E-2</v>
      </c>
      <c r="R410" s="137">
        <f>Q410*H410</f>
        <v>0.46834800000000004</v>
      </c>
      <c r="S410" s="137">
        <v>0</v>
      </c>
      <c r="T410" s="138">
        <f>S410*H410</f>
        <v>0</v>
      </c>
      <c r="AR410" s="139" t="s">
        <v>215</v>
      </c>
      <c r="AT410" s="139" t="s">
        <v>161</v>
      </c>
      <c r="AU410" s="139" t="s">
        <v>97</v>
      </c>
      <c r="AY410" s="16" t="s">
        <v>158</v>
      </c>
      <c r="BE410" s="140">
        <f>IF(N410="základní",J410,0)</f>
        <v>42780</v>
      </c>
      <c r="BF410" s="140">
        <f>IF(N410="snížená",J410,0)</f>
        <v>0</v>
      </c>
      <c r="BG410" s="140">
        <f>IF(N410="zákl. přenesená",J410,0)</f>
        <v>0</v>
      </c>
      <c r="BH410" s="140">
        <f>IF(N410="sníž. přenesená",J410,0)</f>
        <v>0</v>
      </c>
      <c r="BI410" s="140">
        <f>IF(N410="nulová",J410,0)</f>
        <v>0</v>
      </c>
      <c r="BJ410" s="16" t="s">
        <v>95</v>
      </c>
      <c r="BK410" s="140">
        <f>ROUND(I410*H410,2)</f>
        <v>42780</v>
      </c>
      <c r="BL410" s="16" t="s">
        <v>215</v>
      </c>
      <c r="BM410" s="139" t="s">
        <v>680</v>
      </c>
    </row>
    <row r="411" spans="2:65" s="1" customFormat="1">
      <c r="B411" s="29"/>
      <c r="D411" s="141" t="s">
        <v>168</v>
      </c>
      <c r="F411" s="142" t="s">
        <v>681</v>
      </c>
      <c r="L411" s="29"/>
      <c r="M411" s="143"/>
      <c r="T411" s="53"/>
      <c r="AT411" s="16" t="s">
        <v>168</v>
      </c>
      <c r="AU411" s="16" t="s">
        <v>97</v>
      </c>
    </row>
    <row r="412" spans="2:65" s="1" customFormat="1" ht="29.25">
      <c r="B412" s="29"/>
      <c r="D412" s="145" t="s">
        <v>376</v>
      </c>
      <c r="F412" s="166" t="s">
        <v>674</v>
      </c>
      <c r="L412" s="29"/>
      <c r="M412" s="143"/>
      <c r="T412" s="53"/>
      <c r="AT412" s="16" t="s">
        <v>376</v>
      </c>
      <c r="AU412" s="16" t="s">
        <v>97</v>
      </c>
    </row>
    <row r="413" spans="2:65" s="14" customFormat="1">
      <c r="B413" s="157"/>
      <c r="D413" s="145" t="s">
        <v>170</v>
      </c>
      <c r="E413" s="158" t="s">
        <v>1</v>
      </c>
      <c r="F413" s="159" t="s">
        <v>682</v>
      </c>
      <c r="H413" s="158" t="s">
        <v>1</v>
      </c>
      <c r="L413" s="157"/>
      <c r="M413" s="160"/>
      <c r="T413" s="161"/>
      <c r="AT413" s="158" t="s">
        <v>170</v>
      </c>
      <c r="AU413" s="158" t="s">
        <v>97</v>
      </c>
      <c r="AV413" s="14" t="s">
        <v>95</v>
      </c>
      <c r="AW413" s="14" t="s">
        <v>40</v>
      </c>
      <c r="AX413" s="14" t="s">
        <v>87</v>
      </c>
      <c r="AY413" s="158" t="s">
        <v>158</v>
      </c>
    </row>
    <row r="414" spans="2:65" s="12" customFormat="1">
      <c r="B414" s="144"/>
      <c r="D414" s="145" t="s">
        <v>170</v>
      </c>
      <c r="E414" s="146" t="s">
        <v>1</v>
      </c>
      <c r="F414" s="147" t="s">
        <v>683</v>
      </c>
      <c r="H414" s="148">
        <v>37.200000000000003</v>
      </c>
      <c r="L414" s="144"/>
      <c r="M414" s="149"/>
      <c r="T414" s="150"/>
      <c r="AT414" s="146" t="s">
        <v>170</v>
      </c>
      <c r="AU414" s="146" t="s">
        <v>97</v>
      </c>
      <c r="AV414" s="12" t="s">
        <v>97</v>
      </c>
      <c r="AW414" s="12" t="s">
        <v>40</v>
      </c>
      <c r="AX414" s="12" t="s">
        <v>87</v>
      </c>
      <c r="AY414" s="146" t="s">
        <v>158</v>
      </c>
    </row>
    <row r="415" spans="2:65" s="13" customFormat="1">
      <c r="B415" s="151"/>
      <c r="D415" s="145" t="s">
        <v>170</v>
      </c>
      <c r="E415" s="152" t="s">
        <v>1</v>
      </c>
      <c r="F415" s="153" t="s">
        <v>174</v>
      </c>
      <c r="H415" s="154">
        <v>37.200000000000003</v>
      </c>
      <c r="L415" s="151"/>
      <c r="M415" s="155"/>
      <c r="T415" s="156"/>
      <c r="AT415" s="152" t="s">
        <v>170</v>
      </c>
      <c r="AU415" s="152" t="s">
        <v>97</v>
      </c>
      <c r="AV415" s="13" t="s">
        <v>166</v>
      </c>
      <c r="AW415" s="13" t="s">
        <v>40</v>
      </c>
      <c r="AX415" s="13" t="s">
        <v>95</v>
      </c>
      <c r="AY415" s="152" t="s">
        <v>158</v>
      </c>
    </row>
    <row r="416" spans="2:65" s="1" customFormat="1" ht="37.9" customHeight="1">
      <c r="B416" s="128"/>
      <c r="C416" s="129" t="s">
        <v>684</v>
      </c>
      <c r="D416" s="129" t="s">
        <v>161</v>
      </c>
      <c r="E416" s="130" t="s">
        <v>685</v>
      </c>
      <c r="F416" s="131" t="s">
        <v>686</v>
      </c>
      <c r="G416" s="132" t="s">
        <v>164</v>
      </c>
      <c r="H416" s="133">
        <v>412.74</v>
      </c>
      <c r="I416" s="134">
        <v>41.4</v>
      </c>
      <c r="J416" s="134">
        <f>ROUND(I416*H416,2)</f>
        <v>17087.439999999999</v>
      </c>
      <c r="K416" s="131" t="s">
        <v>165</v>
      </c>
      <c r="L416" s="29"/>
      <c r="M416" s="135" t="s">
        <v>1</v>
      </c>
      <c r="N416" s="136" t="s">
        <v>52</v>
      </c>
      <c r="O416" s="137">
        <v>0.04</v>
      </c>
      <c r="P416" s="137">
        <f>O416*H416</f>
        <v>16.509599999999999</v>
      </c>
      <c r="Q416" s="137">
        <v>1E-4</v>
      </c>
      <c r="R416" s="137">
        <f>Q416*H416</f>
        <v>4.1274000000000005E-2</v>
      </c>
      <c r="S416" s="137">
        <v>0</v>
      </c>
      <c r="T416" s="138">
        <f>S416*H416</f>
        <v>0</v>
      </c>
      <c r="AR416" s="139" t="s">
        <v>215</v>
      </c>
      <c r="AT416" s="139" t="s">
        <v>161</v>
      </c>
      <c r="AU416" s="139" t="s">
        <v>97</v>
      </c>
      <c r="AY416" s="16" t="s">
        <v>158</v>
      </c>
      <c r="BE416" s="140">
        <f>IF(N416="základní",J416,0)</f>
        <v>17087.439999999999</v>
      </c>
      <c r="BF416" s="140">
        <f>IF(N416="snížená",J416,0)</f>
        <v>0</v>
      </c>
      <c r="BG416" s="140">
        <f>IF(N416="zákl. přenesená",J416,0)</f>
        <v>0</v>
      </c>
      <c r="BH416" s="140">
        <f>IF(N416="sníž. přenesená",J416,0)</f>
        <v>0</v>
      </c>
      <c r="BI416" s="140">
        <f>IF(N416="nulová",J416,0)</f>
        <v>0</v>
      </c>
      <c r="BJ416" s="16" t="s">
        <v>95</v>
      </c>
      <c r="BK416" s="140">
        <f>ROUND(I416*H416,2)</f>
        <v>17087.439999999999</v>
      </c>
      <c r="BL416" s="16" t="s">
        <v>215</v>
      </c>
      <c r="BM416" s="139" t="s">
        <v>687</v>
      </c>
    </row>
    <row r="417" spans="2:65" s="1" customFormat="1">
      <c r="B417" s="29"/>
      <c r="D417" s="141" t="s">
        <v>168</v>
      </c>
      <c r="F417" s="142" t="s">
        <v>688</v>
      </c>
      <c r="L417" s="29"/>
      <c r="M417" s="143"/>
      <c r="T417" s="53"/>
      <c r="AT417" s="16" t="s">
        <v>168</v>
      </c>
      <c r="AU417" s="16" t="s">
        <v>97</v>
      </c>
    </row>
    <row r="418" spans="2:65" s="12" customFormat="1">
      <c r="B418" s="144"/>
      <c r="D418" s="145" t="s">
        <v>170</v>
      </c>
      <c r="E418" s="146" t="s">
        <v>1</v>
      </c>
      <c r="F418" s="147" t="s">
        <v>689</v>
      </c>
      <c r="H418" s="148">
        <v>412.74</v>
      </c>
      <c r="L418" s="144"/>
      <c r="M418" s="149"/>
      <c r="T418" s="150"/>
      <c r="AT418" s="146" t="s">
        <v>170</v>
      </c>
      <c r="AU418" s="146" t="s">
        <v>97</v>
      </c>
      <c r="AV418" s="12" t="s">
        <v>97</v>
      </c>
      <c r="AW418" s="12" t="s">
        <v>40</v>
      </c>
      <c r="AX418" s="12" t="s">
        <v>87</v>
      </c>
      <c r="AY418" s="146" t="s">
        <v>158</v>
      </c>
    </row>
    <row r="419" spans="2:65" s="13" customFormat="1">
      <c r="B419" s="151"/>
      <c r="D419" s="145" t="s">
        <v>170</v>
      </c>
      <c r="E419" s="152" t="s">
        <v>1</v>
      </c>
      <c r="F419" s="153" t="s">
        <v>174</v>
      </c>
      <c r="H419" s="154">
        <v>412.74</v>
      </c>
      <c r="L419" s="151"/>
      <c r="M419" s="155"/>
      <c r="T419" s="156"/>
      <c r="AT419" s="152" t="s">
        <v>170</v>
      </c>
      <c r="AU419" s="152" t="s">
        <v>97</v>
      </c>
      <c r="AV419" s="13" t="s">
        <v>166</v>
      </c>
      <c r="AW419" s="13" t="s">
        <v>40</v>
      </c>
      <c r="AX419" s="13" t="s">
        <v>95</v>
      </c>
      <c r="AY419" s="152" t="s">
        <v>158</v>
      </c>
    </row>
    <row r="420" spans="2:65" s="1" customFormat="1" ht="33" customHeight="1">
      <c r="B420" s="128"/>
      <c r="C420" s="129" t="s">
        <v>690</v>
      </c>
      <c r="D420" s="129" t="s">
        <v>161</v>
      </c>
      <c r="E420" s="130" t="s">
        <v>691</v>
      </c>
      <c r="F420" s="131" t="s">
        <v>692</v>
      </c>
      <c r="G420" s="132" t="s">
        <v>164</v>
      </c>
      <c r="H420" s="133">
        <v>412.74</v>
      </c>
      <c r="I420" s="134">
        <v>97.4</v>
      </c>
      <c r="J420" s="134">
        <f>ROUND(I420*H420,2)</f>
        <v>40200.879999999997</v>
      </c>
      <c r="K420" s="131" t="s">
        <v>165</v>
      </c>
      <c r="L420" s="29"/>
      <c r="M420" s="135" t="s">
        <v>1</v>
      </c>
      <c r="N420" s="136" t="s">
        <v>52</v>
      </c>
      <c r="O420" s="137">
        <v>0.12</v>
      </c>
      <c r="P420" s="137">
        <f>O420*H420</f>
        <v>49.528799999999997</v>
      </c>
      <c r="Q420" s="137">
        <v>6.9999999999999999E-4</v>
      </c>
      <c r="R420" s="137">
        <f>Q420*H420</f>
        <v>0.28891800000000001</v>
      </c>
      <c r="S420" s="137">
        <v>0</v>
      </c>
      <c r="T420" s="138">
        <f>S420*H420</f>
        <v>0</v>
      </c>
      <c r="AR420" s="139" t="s">
        <v>215</v>
      </c>
      <c r="AT420" s="139" t="s">
        <v>161</v>
      </c>
      <c r="AU420" s="139" t="s">
        <v>97</v>
      </c>
      <c r="AY420" s="16" t="s">
        <v>158</v>
      </c>
      <c r="BE420" s="140">
        <f>IF(N420="základní",J420,0)</f>
        <v>40200.879999999997</v>
      </c>
      <c r="BF420" s="140">
        <f>IF(N420="snížená",J420,0)</f>
        <v>0</v>
      </c>
      <c r="BG420" s="140">
        <f>IF(N420="zákl. přenesená",J420,0)</f>
        <v>0</v>
      </c>
      <c r="BH420" s="140">
        <f>IF(N420="sníž. přenesená",J420,0)</f>
        <v>0</v>
      </c>
      <c r="BI420" s="140">
        <f>IF(N420="nulová",J420,0)</f>
        <v>0</v>
      </c>
      <c r="BJ420" s="16" t="s">
        <v>95</v>
      </c>
      <c r="BK420" s="140">
        <f>ROUND(I420*H420,2)</f>
        <v>40200.879999999997</v>
      </c>
      <c r="BL420" s="16" t="s">
        <v>215</v>
      </c>
      <c r="BM420" s="139" t="s">
        <v>693</v>
      </c>
    </row>
    <row r="421" spans="2:65" s="1" customFormat="1">
      <c r="B421" s="29"/>
      <c r="D421" s="141" t="s">
        <v>168</v>
      </c>
      <c r="F421" s="142" t="s">
        <v>694</v>
      </c>
      <c r="L421" s="29"/>
      <c r="M421" s="143"/>
      <c r="T421" s="53"/>
      <c r="AT421" s="16" t="s">
        <v>168</v>
      </c>
      <c r="AU421" s="16" t="s">
        <v>97</v>
      </c>
    </row>
    <row r="422" spans="2:65" s="1" customFormat="1" ht="24.2" customHeight="1">
      <c r="B422" s="128"/>
      <c r="C422" s="129" t="s">
        <v>695</v>
      </c>
      <c r="D422" s="129" t="s">
        <v>161</v>
      </c>
      <c r="E422" s="130" t="s">
        <v>696</v>
      </c>
      <c r="F422" s="131" t="s">
        <v>697</v>
      </c>
      <c r="G422" s="132" t="s">
        <v>164</v>
      </c>
      <c r="H422" s="133">
        <v>170.3</v>
      </c>
      <c r="I422" s="134">
        <v>2790</v>
      </c>
      <c r="J422" s="134">
        <f>ROUND(I422*H422,2)</f>
        <v>475137</v>
      </c>
      <c r="K422" s="131" t="s">
        <v>1</v>
      </c>
      <c r="L422" s="29"/>
      <c r="M422" s="135" t="s">
        <v>1</v>
      </c>
      <c r="N422" s="136" t="s">
        <v>52</v>
      </c>
      <c r="O422" s="137">
        <v>0</v>
      </c>
      <c r="P422" s="137">
        <f>O422*H422</f>
        <v>0</v>
      </c>
      <c r="Q422" s="137">
        <v>0</v>
      </c>
      <c r="R422" s="137">
        <f>Q422*H422</f>
        <v>0</v>
      </c>
      <c r="S422" s="137">
        <v>0</v>
      </c>
      <c r="T422" s="138">
        <f>S422*H422</f>
        <v>0</v>
      </c>
      <c r="AR422" s="139" t="s">
        <v>215</v>
      </c>
      <c r="AT422" s="139" t="s">
        <v>161</v>
      </c>
      <c r="AU422" s="139" t="s">
        <v>97</v>
      </c>
      <c r="AY422" s="16" t="s">
        <v>158</v>
      </c>
      <c r="BE422" s="140">
        <f>IF(N422="základní",J422,0)</f>
        <v>475137</v>
      </c>
      <c r="BF422" s="140">
        <f>IF(N422="snížená",J422,0)</f>
        <v>0</v>
      </c>
      <c r="BG422" s="140">
        <f>IF(N422="zákl. přenesená",J422,0)</f>
        <v>0</v>
      </c>
      <c r="BH422" s="140">
        <f>IF(N422="sníž. přenesená",J422,0)</f>
        <v>0</v>
      </c>
      <c r="BI422" s="140">
        <f>IF(N422="nulová",J422,0)</f>
        <v>0</v>
      </c>
      <c r="BJ422" s="16" t="s">
        <v>95</v>
      </c>
      <c r="BK422" s="140">
        <f>ROUND(I422*H422,2)</f>
        <v>475137</v>
      </c>
      <c r="BL422" s="16" t="s">
        <v>215</v>
      </c>
      <c r="BM422" s="139" t="s">
        <v>698</v>
      </c>
    </row>
    <row r="423" spans="2:65" s="14" customFormat="1">
      <c r="B423" s="157"/>
      <c r="D423" s="145" t="s">
        <v>170</v>
      </c>
      <c r="E423" s="158" t="s">
        <v>1</v>
      </c>
      <c r="F423" s="159" t="s">
        <v>699</v>
      </c>
      <c r="H423" s="158" t="s">
        <v>1</v>
      </c>
      <c r="L423" s="157"/>
      <c r="M423" s="160"/>
      <c r="T423" s="161"/>
      <c r="AT423" s="158" t="s">
        <v>170</v>
      </c>
      <c r="AU423" s="158" t="s">
        <v>97</v>
      </c>
      <c r="AV423" s="14" t="s">
        <v>95</v>
      </c>
      <c r="AW423" s="14" t="s">
        <v>40</v>
      </c>
      <c r="AX423" s="14" t="s">
        <v>87</v>
      </c>
      <c r="AY423" s="158" t="s">
        <v>158</v>
      </c>
    </row>
    <row r="424" spans="2:65" s="12" customFormat="1">
      <c r="B424" s="144"/>
      <c r="D424" s="145" t="s">
        <v>170</v>
      </c>
      <c r="E424" s="146" t="s">
        <v>1</v>
      </c>
      <c r="F424" s="147" t="s">
        <v>700</v>
      </c>
      <c r="H424" s="148">
        <v>170.3</v>
      </c>
      <c r="L424" s="144"/>
      <c r="M424" s="149"/>
      <c r="T424" s="150"/>
      <c r="AT424" s="146" t="s">
        <v>170</v>
      </c>
      <c r="AU424" s="146" t="s">
        <v>97</v>
      </c>
      <c r="AV424" s="12" t="s">
        <v>97</v>
      </c>
      <c r="AW424" s="12" t="s">
        <v>40</v>
      </c>
      <c r="AX424" s="12" t="s">
        <v>87</v>
      </c>
      <c r="AY424" s="146" t="s">
        <v>158</v>
      </c>
    </row>
    <row r="425" spans="2:65" s="13" customFormat="1">
      <c r="B425" s="151"/>
      <c r="D425" s="145" t="s">
        <v>170</v>
      </c>
      <c r="E425" s="152" t="s">
        <v>1</v>
      </c>
      <c r="F425" s="153" t="s">
        <v>174</v>
      </c>
      <c r="H425" s="154">
        <v>170.3</v>
      </c>
      <c r="L425" s="151"/>
      <c r="M425" s="155"/>
      <c r="T425" s="156"/>
      <c r="AT425" s="152" t="s">
        <v>170</v>
      </c>
      <c r="AU425" s="152" t="s">
        <v>97</v>
      </c>
      <c r="AV425" s="13" t="s">
        <v>166</v>
      </c>
      <c r="AW425" s="13" t="s">
        <v>40</v>
      </c>
      <c r="AX425" s="13" t="s">
        <v>95</v>
      </c>
      <c r="AY425" s="152" t="s">
        <v>158</v>
      </c>
    </row>
    <row r="426" spans="2:65" s="1" customFormat="1" ht="44.25" customHeight="1">
      <c r="B426" s="128"/>
      <c r="C426" s="129" t="s">
        <v>701</v>
      </c>
      <c r="D426" s="129" t="s">
        <v>161</v>
      </c>
      <c r="E426" s="130" t="s">
        <v>702</v>
      </c>
      <c r="F426" s="131" t="s">
        <v>703</v>
      </c>
      <c r="G426" s="132" t="s">
        <v>627</v>
      </c>
      <c r="H426" s="133">
        <v>9845.4390000000003</v>
      </c>
      <c r="I426" s="134">
        <v>7.99</v>
      </c>
      <c r="J426" s="134">
        <f>ROUND(I426*H426,2)</f>
        <v>78665.06</v>
      </c>
      <c r="K426" s="131" t="s">
        <v>165</v>
      </c>
      <c r="L426" s="29"/>
      <c r="M426" s="135" t="s">
        <v>1</v>
      </c>
      <c r="N426" s="136" t="s">
        <v>52</v>
      </c>
      <c r="O426" s="137">
        <v>0</v>
      </c>
      <c r="P426" s="137">
        <f>O426*H426</f>
        <v>0</v>
      </c>
      <c r="Q426" s="137">
        <v>0</v>
      </c>
      <c r="R426" s="137">
        <f>Q426*H426</f>
        <v>0</v>
      </c>
      <c r="S426" s="137">
        <v>0</v>
      </c>
      <c r="T426" s="138">
        <f>S426*H426</f>
        <v>0</v>
      </c>
      <c r="AR426" s="139" t="s">
        <v>215</v>
      </c>
      <c r="AT426" s="139" t="s">
        <v>161</v>
      </c>
      <c r="AU426" s="139" t="s">
        <v>97</v>
      </c>
      <c r="AY426" s="16" t="s">
        <v>158</v>
      </c>
      <c r="BE426" s="140">
        <f>IF(N426="základní",J426,0)</f>
        <v>78665.06</v>
      </c>
      <c r="BF426" s="140">
        <f>IF(N426="snížená",J426,0)</f>
        <v>0</v>
      </c>
      <c r="BG426" s="140">
        <f>IF(N426="zákl. přenesená",J426,0)</f>
        <v>0</v>
      </c>
      <c r="BH426" s="140">
        <f>IF(N426="sníž. přenesená",J426,0)</f>
        <v>0</v>
      </c>
      <c r="BI426" s="140">
        <f>IF(N426="nulová",J426,0)</f>
        <v>0</v>
      </c>
      <c r="BJ426" s="16" t="s">
        <v>95</v>
      </c>
      <c r="BK426" s="140">
        <f>ROUND(I426*H426,2)</f>
        <v>78665.06</v>
      </c>
      <c r="BL426" s="16" t="s">
        <v>215</v>
      </c>
      <c r="BM426" s="139" t="s">
        <v>704</v>
      </c>
    </row>
    <row r="427" spans="2:65" s="1" customFormat="1">
      <c r="B427" s="29"/>
      <c r="D427" s="141" t="s">
        <v>168</v>
      </c>
      <c r="F427" s="142" t="s">
        <v>705</v>
      </c>
      <c r="L427" s="29"/>
      <c r="M427" s="143"/>
      <c r="T427" s="53"/>
      <c r="AT427" s="16" t="s">
        <v>168</v>
      </c>
      <c r="AU427" s="16" t="s">
        <v>97</v>
      </c>
    </row>
    <row r="428" spans="2:65" s="11" customFormat="1" ht="22.9" customHeight="1">
      <c r="B428" s="117"/>
      <c r="D428" s="118" t="s">
        <v>86</v>
      </c>
      <c r="E428" s="126" t="s">
        <v>260</v>
      </c>
      <c r="F428" s="126" t="s">
        <v>261</v>
      </c>
      <c r="J428" s="127">
        <f>BK428</f>
        <v>528112</v>
      </c>
      <c r="L428" s="117"/>
      <c r="M428" s="121"/>
      <c r="P428" s="122">
        <f>SUM(P429:P431)</f>
        <v>0</v>
      </c>
      <c r="R428" s="122">
        <f>SUM(R429:R431)</f>
        <v>0</v>
      </c>
      <c r="T428" s="123">
        <f>SUM(T429:T431)</f>
        <v>0</v>
      </c>
      <c r="AR428" s="118" t="s">
        <v>97</v>
      </c>
      <c r="AT428" s="124" t="s">
        <v>86</v>
      </c>
      <c r="AU428" s="124" t="s">
        <v>95</v>
      </c>
      <c r="AY428" s="118" t="s">
        <v>158</v>
      </c>
      <c r="BK428" s="125">
        <f>SUM(BK429:BK431)</f>
        <v>528112</v>
      </c>
    </row>
    <row r="429" spans="2:65" s="1" customFormat="1" ht="16.5" customHeight="1">
      <c r="B429" s="128"/>
      <c r="C429" s="129" t="s">
        <v>706</v>
      </c>
      <c r="D429" s="129" t="s">
        <v>161</v>
      </c>
      <c r="E429" s="130" t="s">
        <v>707</v>
      </c>
      <c r="F429" s="131" t="s">
        <v>708</v>
      </c>
      <c r="G429" s="132" t="s">
        <v>254</v>
      </c>
      <c r="H429" s="133">
        <v>1</v>
      </c>
      <c r="I429" s="134">
        <v>520000</v>
      </c>
      <c r="J429" s="134">
        <f>ROUND(I429*H429,2)</f>
        <v>520000</v>
      </c>
      <c r="K429" s="131" t="s">
        <v>1</v>
      </c>
      <c r="L429" s="29"/>
      <c r="M429" s="135" t="s">
        <v>1</v>
      </c>
      <c r="N429" s="136" t="s">
        <v>52</v>
      </c>
      <c r="O429" s="137">
        <v>0</v>
      </c>
      <c r="P429" s="137">
        <f>O429*H429</f>
        <v>0</v>
      </c>
      <c r="Q429" s="137">
        <v>0</v>
      </c>
      <c r="R429" s="137">
        <f>Q429*H429</f>
        <v>0</v>
      </c>
      <c r="S429" s="137">
        <v>0</v>
      </c>
      <c r="T429" s="138">
        <f>S429*H429</f>
        <v>0</v>
      </c>
      <c r="AR429" s="139" t="s">
        <v>215</v>
      </c>
      <c r="AT429" s="139" t="s">
        <v>161</v>
      </c>
      <c r="AU429" s="139" t="s">
        <v>97</v>
      </c>
      <c r="AY429" s="16" t="s">
        <v>158</v>
      </c>
      <c r="BE429" s="140">
        <f>IF(N429="základní",J429,0)</f>
        <v>520000</v>
      </c>
      <c r="BF429" s="140">
        <f>IF(N429="snížená",J429,0)</f>
        <v>0</v>
      </c>
      <c r="BG429" s="140">
        <f>IF(N429="zákl. přenesená",J429,0)</f>
        <v>0</v>
      </c>
      <c r="BH429" s="140">
        <f>IF(N429="sníž. přenesená",J429,0)</f>
        <v>0</v>
      </c>
      <c r="BI429" s="140">
        <f>IF(N429="nulová",J429,0)</f>
        <v>0</v>
      </c>
      <c r="BJ429" s="16" t="s">
        <v>95</v>
      </c>
      <c r="BK429" s="140">
        <f>ROUND(I429*H429,2)</f>
        <v>520000</v>
      </c>
      <c r="BL429" s="16" t="s">
        <v>215</v>
      </c>
      <c r="BM429" s="139" t="s">
        <v>709</v>
      </c>
    </row>
    <row r="430" spans="2:65" s="1" customFormat="1" ht="44.25" customHeight="1">
      <c r="B430" s="128"/>
      <c r="C430" s="129" t="s">
        <v>710</v>
      </c>
      <c r="D430" s="129" t="s">
        <v>161</v>
      </c>
      <c r="E430" s="130" t="s">
        <v>711</v>
      </c>
      <c r="F430" s="131" t="s">
        <v>712</v>
      </c>
      <c r="G430" s="132" t="s">
        <v>627</v>
      </c>
      <c r="H430" s="133">
        <v>5200</v>
      </c>
      <c r="I430" s="134">
        <v>1.56</v>
      </c>
      <c r="J430" s="134">
        <f>ROUND(I430*H430,2)</f>
        <v>8112</v>
      </c>
      <c r="K430" s="131" t="s">
        <v>165</v>
      </c>
      <c r="L430" s="29"/>
      <c r="M430" s="135" t="s">
        <v>1</v>
      </c>
      <c r="N430" s="136" t="s">
        <v>52</v>
      </c>
      <c r="O430" s="137">
        <v>0</v>
      </c>
      <c r="P430" s="137">
        <f>O430*H430</f>
        <v>0</v>
      </c>
      <c r="Q430" s="137">
        <v>0</v>
      </c>
      <c r="R430" s="137">
        <f>Q430*H430</f>
        <v>0</v>
      </c>
      <c r="S430" s="137">
        <v>0</v>
      </c>
      <c r="T430" s="138">
        <f>S430*H430</f>
        <v>0</v>
      </c>
      <c r="AR430" s="139" t="s">
        <v>215</v>
      </c>
      <c r="AT430" s="139" t="s">
        <v>161</v>
      </c>
      <c r="AU430" s="139" t="s">
        <v>97</v>
      </c>
      <c r="AY430" s="16" t="s">
        <v>158</v>
      </c>
      <c r="BE430" s="140">
        <f>IF(N430="základní",J430,0)</f>
        <v>8112</v>
      </c>
      <c r="BF430" s="140">
        <f>IF(N430="snížená",J430,0)</f>
        <v>0</v>
      </c>
      <c r="BG430" s="140">
        <f>IF(N430="zákl. přenesená",J430,0)</f>
        <v>0</v>
      </c>
      <c r="BH430" s="140">
        <f>IF(N430="sníž. přenesená",J430,0)</f>
        <v>0</v>
      </c>
      <c r="BI430" s="140">
        <f>IF(N430="nulová",J430,0)</f>
        <v>0</v>
      </c>
      <c r="BJ430" s="16" t="s">
        <v>95</v>
      </c>
      <c r="BK430" s="140">
        <f>ROUND(I430*H430,2)</f>
        <v>8112</v>
      </c>
      <c r="BL430" s="16" t="s">
        <v>215</v>
      </c>
      <c r="BM430" s="139" t="s">
        <v>713</v>
      </c>
    </row>
    <row r="431" spans="2:65" s="1" customFormat="1">
      <c r="B431" s="29"/>
      <c r="D431" s="141" t="s">
        <v>168</v>
      </c>
      <c r="F431" s="142" t="s">
        <v>714</v>
      </c>
      <c r="L431" s="29"/>
      <c r="M431" s="143"/>
      <c r="T431" s="53"/>
      <c r="AT431" s="16" t="s">
        <v>168</v>
      </c>
      <c r="AU431" s="16" t="s">
        <v>97</v>
      </c>
    </row>
    <row r="432" spans="2:65" s="11" customFormat="1" ht="22.9" customHeight="1">
      <c r="B432" s="117"/>
      <c r="D432" s="118" t="s">
        <v>86</v>
      </c>
      <c r="E432" s="126" t="s">
        <v>715</v>
      </c>
      <c r="F432" s="126" t="s">
        <v>716</v>
      </c>
      <c r="J432" s="127">
        <f>BK432</f>
        <v>761455.24</v>
      </c>
      <c r="L432" s="117"/>
      <c r="M432" s="121"/>
      <c r="P432" s="122">
        <f>SUM(P433:P448)</f>
        <v>0</v>
      </c>
      <c r="R432" s="122">
        <f>SUM(R433:R448)</f>
        <v>0</v>
      </c>
      <c r="T432" s="123">
        <f>SUM(T433:T448)</f>
        <v>0</v>
      </c>
      <c r="AR432" s="118" t="s">
        <v>97</v>
      </c>
      <c r="AT432" s="124" t="s">
        <v>86</v>
      </c>
      <c r="AU432" s="124" t="s">
        <v>95</v>
      </c>
      <c r="AY432" s="118" t="s">
        <v>158</v>
      </c>
      <c r="BK432" s="125">
        <f>SUM(BK433:BK448)</f>
        <v>761455.24</v>
      </c>
    </row>
    <row r="433" spans="2:65" s="1" customFormat="1" ht="37.9" customHeight="1">
      <c r="B433" s="128"/>
      <c r="C433" s="129" t="s">
        <v>717</v>
      </c>
      <c r="D433" s="129" t="s">
        <v>161</v>
      </c>
      <c r="E433" s="130" t="s">
        <v>718</v>
      </c>
      <c r="F433" s="131" t="s">
        <v>719</v>
      </c>
      <c r="G433" s="132" t="s">
        <v>248</v>
      </c>
      <c r="H433" s="133">
        <v>2</v>
      </c>
      <c r="I433" s="134">
        <v>18950</v>
      </c>
      <c r="J433" s="134">
        <f>ROUND(I433*H433,2)</f>
        <v>37900</v>
      </c>
      <c r="K433" s="131" t="s">
        <v>1</v>
      </c>
      <c r="L433" s="29"/>
      <c r="M433" s="135" t="s">
        <v>1</v>
      </c>
      <c r="N433" s="136" t="s">
        <v>52</v>
      </c>
      <c r="O433" s="137">
        <v>0</v>
      </c>
      <c r="P433" s="137">
        <f>O433*H433</f>
        <v>0</v>
      </c>
      <c r="Q433" s="137">
        <v>0</v>
      </c>
      <c r="R433" s="137">
        <f>Q433*H433</f>
        <v>0</v>
      </c>
      <c r="S433" s="137">
        <v>0</v>
      </c>
      <c r="T433" s="138">
        <f>S433*H433</f>
        <v>0</v>
      </c>
      <c r="AR433" s="139" t="s">
        <v>215</v>
      </c>
      <c r="AT433" s="139" t="s">
        <v>161</v>
      </c>
      <c r="AU433" s="139" t="s">
        <v>97</v>
      </c>
      <c r="AY433" s="16" t="s">
        <v>158</v>
      </c>
      <c r="BE433" s="140">
        <f>IF(N433="základní",J433,0)</f>
        <v>37900</v>
      </c>
      <c r="BF433" s="140">
        <f>IF(N433="snížená",J433,0)</f>
        <v>0</v>
      </c>
      <c r="BG433" s="140">
        <f>IF(N433="zákl. přenesená",J433,0)</f>
        <v>0</v>
      </c>
      <c r="BH433" s="140">
        <f>IF(N433="sníž. přenesená",J433,0)</f>
        <v>0</v>
      </c>
      <c r="BI433" s="140">
        <f>IF(N433="nulová",J433,0)</f>
        <v>0</v>
      </c>
      <c r="BJ433" s="16" t="s">
        <v>95</v>
      </c>
      <c r="BK433" s="140">
        <f>ROUND(I433*H433,2)</f>
        <v>37900</v>
      </c>
      <c r="BL433" s="16" t="s">
        <v>215</v>
      </c>
      <c r="BM433" s="139" t="s">
        <v>720</v>
      </c>
    </row>
    <row r="434" spans="2:65" s="12" customFormat="1">
      <c r="B434" s="144"/>
      <c r="D434" s="145" t="s">
        <v>170</v>
      </c>
      <c r="E434" s="146" t="s">
        <v>1</v>
      </c>
      <c r="F434" s="147" t="s">
        <v>97</v>
      </c>
      <c r="H434" s="148">
        <v>2</v>
      </c>
      <c r="L434" s="144"/>
      <c r="M434" s="149"/>
      <c r="T434" s="150"/>
      <c r="AT434" s="146" t="s">
        <v>170</v>
      </c>
      <c r="AU434" s="146" t="s">
        <v>97</v>
      </c>
      <c r="AV434" s="12" t="s">
        <v>97</v>
      </c>
      <c r="AW434" s="12" t="s">
        <v>40</v>
      </c>
      <c r="AX434" s="12" t="s">
        <v>87</v>
      </c>
      <c r="AY434" s="146" t="s">
        <v>158</v>
      </c>
    </row>
    <row r="435" spans="2:65" s="13" customFormat="1">
      <c r="B435" s="151"/>
      <c r="D435" s="145" t="s">
        <v>170</v>
      </c>
      <c r="E435" s="152" t="s">
        <v>1</v>
      </c>
      <c r="F435" s="153" t="s">
        <v>174</v>
      </c>
      <c r="H435" s="154">
        <v>2</v>
      </c>
      <c r="L435" s="151"/>
      <c r="M435" s="155"/>
      <c r="T435" s="156"/>
      <c r="AT435" s="152" t="s">
        <v>170</v>
      </c>
      <c r="AU435" s="152" t="s">
        <v>97</v>
      </c>
      <c r="AV435" s="13" t="s">
        <v>166</v>
      </c>
      <c r="AW435" s="13" t="s">
        <v>40</v>
      </c>
      <c r="AX435" s="13" t="s">
        <v>95</v>
      </c>
      <c r="AY435" s="152" t="s">
        <v>158</v>
      </c>
    </row>
    <row r="436" spans="2:65" s="1" customFormat="1" ht="37.9" customHeight="1">
      <c r="B436" s="128"/>
      <c r="C436" s="129" t="s">
        <v>721</v>
      </c>
      <c r="D436" s="129" t="s">
        <v>161</v>
      </c>
      <c r="E436" s="130" t="s">
        <v>722</v>
      </c>
      <c r="F436" s="131" t="s">
        <v>723</v>
      </c>
      <c r="G436" s="132" t="s">
        <v>248</v>
      </c>
      <c r="H436" s="133">
        <v>13</v>
      </c>
      <c r="I436" s="134">
        <v>20790</v>
      </c>
      <c r="J436" s="134">
        <f>ROUND(I436*H436,2)</f>
        <v>270270</v>
      </c>
      <c r="K436" s="131" t="s">
        <v>1</v>
      </c>
      <c r="L436" s="29"/>
      <c r="M436" s="135" t="s">
        <v>1</v>
      </c>
      <c r="N436" s="136" t="s">
        <v>52</v>
      </c>
      <c r="O436" s="137">
        <v>0</v>
      </c>
      <c r="P436" s="137">
        <f>O436*H436</f>
        <v>0</v>
      </c>
      <c r="Q436" s="137">
        <v>0</v>
      </c>
      <c r="R436" s="137">
        <f>Q436*H436</f>
        <v>0</v>
      </c>
      <c r="S436" s="137">
        <v>0</v>
      </c>
      <c r="T436" s="138">
        <f>S436*H436</f>
        <v>0</v>
      </c>
      <c r="AR436" s="139" t="s">
        <v>215</v>
      </c>
      <c r="AT436" s="139" t="s">
        <v>161</v>
      </c>
      <c r="AU436" s="139" t="s">
        <v>97</v>
      </c>
      <c r="AY436" s="16" t="s">
        <v>158</v>
      </c>
      <c r="BE436" s="140">
        <f>IF(N436="základní",J436,0)</f>
        <v>270270</v>
      </c>
      <c r="BF436" s="140">
        <f>IF(N436="snížená",J436,0)</f>
        <v>0</v>
      </c>
      <c r="BG436" s="140">
        <f>IF(N436="zákl. přenesená",J436,0)</f>
        <v>0</v>
      </c>
      <c r="BH436" s="140">
        <f>IF(N436="sníž. přenesená",J436,0)</f>
        <v>0</v>
      </c>
      <c r="BI436" s="140">
        <f>IF(N436="nulová",J436,0)</f>
        <v>0</v>
      </c>
      <c r="BJ436" s="16" t="s">
        <v>95</v>
      </c>
      <c r="BK436" s="140">
        <f>ROUND(I436*H436,2)</f>
        <v>270270</v>
      </c>
      <c r="BL436" s="16" t="s">
        <v>215</v>
      </c>
      <c r="BM436" s="139" t="s">
        <v>724</v>
      </c>
    </row>
    <row r="437" spans="2:65" s="12" customFormat="1">
      <c r="B437" s="144"/>
      <c r="D437" s="145" t="s">
        <v>170</v>
      </c>
      <c r="E437" s="146" t="s">
        <v>1</v>
      </c>
      <c r="F437" s="147" t="s">
        <v>256</v>
      </c>
      <c r="H437" s="148">
        <v>13</v>
      </c>
      <c r="L437" s="144"/>
      <c r="M437" s="149"/>
      <c r="T437" s="150"/>
      <c r="AT437" s="146" t="s">
        <v>170</v>
      </c>
      <c r="AU437" s="146" t="s">
        <v>97</v>
      </c>
      <c r="AV437" s="12" t="s">
        <v>97</v>
      </c>
      <c r="AW437" s="12" t="s">
        <v>40</v>
      </c>
      <c r="AX437" s="12" t="s">
        <v>87</v>
      </c>
      <c r="AY437" s="146" t="s">
        <v>158</v>
      </c>
    </row>
    <row r="438" spans="2:65" s="13" customFormat="1">
      <c r="B438" s="151"/>
      <c r="D438" s="145" t="s">
        <v>170</v>
      </c>
      <c r="E438" s="152" t="s">
        <v>1</v>
      </c>
      <c r="F438" s="153" t="s">
        <v>174</v>
      </c>
      <c r="H438" s="154">
        <v>13</v>
      </c>
      <c r="L438" s="151"/>
      <c r="M438" s="155"/>
      <c r="T438" s="156"/>
      <c r="AT438" s="152" t="s">
        <v>170</v>
      </c>
      <c r="AU438" s="152" t="s">
        <v>97</v>
      </c>
      <c r="AV438" s="13" t="s">
        <v>166</v>
      </c>
      <c r="AW438" s="13" t="s">
        <v>40</v>
      </c>
      <c r="AX438" s="13" t="s">
        <v>95</v>
      </c>
      <c r="AY438" s="152" t="s">
        <v>158</v>
      </c>
    </row>
    <row r="439" spans="2:65" s="1" customFormat="1" ht="37.9" customHeight="1">
      <c r="B439" s="128"/>
      <c r="C439" s="129" t="s">
        <v>725</v>
      </c>
      <c r="D439" s="129" t="s">
        <v>161</v>
      </c>
      <c r="E439" s="130" t="s">
        <v>726</v>
      </c>
      <c r="F439" s="131" t="s">
        <v>727</v>
      </c>
      <c r="G439" s="132" t="s">
        <v>248</v>
      </c>
      <c r="H439" s="133">
        <v>5</v>
      </c>
      <c r="I439" s="134">
        <v>21500</v>
      </c>
      <c r="J439" s="134">
        <f>ROUND(I439*H439,2)</f>
        <v>107500</v>
      </c>
      <c r="K439" s="131" t="s">
        <v>1</v>
      </c>
      <c r="L439" s="29"/>
      <c r="M439" s="135" t="s">
        <v>1</v>
      </c>
      <c r="N439" s="136" t="s">
        <v>52</v>
      </c>
      <c r="O439" s="137">
        <v>0</v>
      </c>
      <c r="P439" s="137">
        <f>O439*H439</f>
        <v>0</v>
      </c>
      <c r="Q439" s="137">
        <v>0</v>
      </c>
      <c r="R439" s="137">
        <f>Q439*H439</f>
        <v>0</v>
      </c>
      <c r="S439" s="137">
        <v>0</v>
      </c>
      <c r="T439" s="138">
        <f>S439*H439</f>
        <v>0</v>
      </c>
      <c r="AR439" s="139" t="s">
        <v>215</v>
      </c>
      <c r="AT439" s="139" t="s">
        <v>161</v>
      </c>
      <c r="AU439" s="139" t="s">
        <v>97</v>
      </c>
      <c r="AY439" s="16" t="s">
        <v>158</v>
      </c>
      <c r="BE439" s="140">
        <f>IF(N439="základní",J439,0)</f>
        <v>107500</v>
      </c>
      <c r="BF439" s="140">
        <f>IF(N439="snížená",J439,0)</f>
        <v>0</v>
      </c>
      <c r="BG439" s="140">
        <f>IF(N439="zákl. přenesená",J439,0)</f>
        <v>0</v>
      </c>
      <c r="BH439" s="140">
        <f>IF(N439="sníž. přenesená",J439,0)</f>
        <v>0</v>
      </c>
      <c r="BI439" s="140">
        <f>IF(N439="nulová",J439,0)</f>
        <v>0</v>
      </c>
      <c r="BJ439" s="16" t="s">
        <v>95</v>
      </c>
      <c r="BK439" s="140">
        <f>ROUND(I439*H439,2)</f>
        <v>107500</v>
      </c>
      <c r="BL439" s="16" t="s">
        <v>215</v>
      </c>
      <c r="BM439" s="139" t="s">
        <v>728</v>
      </c>
    </row>
    <row r="440" spans="2:65" s="12" customFormat="1">
      <c r="B440" s="144"/>
      <c r="D440" s="145" t="s">
        <v>170</v>
      </c>
      <c r="E440" s="146" t="s">
        <v>1</v>
      </c>
      <c r="F440" s="147" t="s">
        <v>196</v>
      </c>
      <c r="H440" s="148">
        <v>5</v>
      </c>
      <c r="L440" s="144"/>
      <c r="M440" s="149"/>
      <c r="T440" s="150"/>
      <c r="AT440" s="146" t="s">
        <v>170</v>
      </c>
      <c r="AU440" s="146" t="s">
        <v>97</v>
      </c>
      <c r="AV440" s="12" t="s">
        <v>97</v>
      </c>
      <c r="AW440" s="12" t="s">
        <v>40</v>
      </c>
      <c r="AX440" s="12" t="s">
        <v>87</v>
      </c>
      <c r="AY440" s="146" t="s">
        <v>158</v>
      </c>
    </row>
    <row r="441" spans="2:65" s="13" customFormat="1">
      <c r="B441" s="151"/>
      <c r="D441" s="145" t="s">
        <v>170</v>
      </c>
      <c r="E441" s="152" t="s">
        <v>1</v>
      </c>
      <c r="F441" s="153" t="s">
        <v>174</v>
      </c>
      <c r="H441" s="154">
        <v>5</v>
      </c>
      <c r="L441" s="151"/>
      <c r="M441" s="155"/>
      <c r="T441" s="156"/>
      <c r="AT441" s="152" t="s">
        <v>170</v>
      </c>
      <c r="AU441" s="152" t="s">
        <v>97</v>
      </c>
      <c r="AV441" s="13" t="s">
        <v>166</v>
      </c>
      <c r="AW441" s="13" t="s">
        <v>40</v>
      </c>
      <c r="AX441" s="13" t="s">
        <v>95</v>
      </c>
      <c r="AY441" s="152" t="s">
        <v>158</v>
      </c>
    </row>
    <row r="442" spans="2:65" s="1" customFormat="1" ht="37.9" customHeight="1">
      <c r="B442" s="128"/>
      <c r="C442" s="129" t="s">
        <v>729</v>
      </c>
      <c r="D442" s="129" t="s">
        <v>161</v>
      </c>
      <c r="E442" s="130" t="s">
        <v>730</v>
      </c>
      <c r="F442" s="131" t="s">
        <v>731</v>
      </c>
      <c r="G442" s="132" t="s">
        <v>254</v>
      </c>
      <c r="H442" s="133">
        <v>1</v>
      </c>
      <c r="I442" s="134">
        <v>120000</v>
      </c>
      <c r="J442" s="134">
        <f>ROUND(I442*H442,2)</f>
        <v>120000</v>
      </c>
      <c r="K442" s="131" t="s">
        <v>1</v>
      </c>
      <c r="L442" s="29"/>
      <c r="M442" s="135" t="s">
        <v>1</v>
      </c>
      <c r="N442" s="136" t="s">
        <v>52</v>
      </c>
      <c r="O442" s="137">
        <v>0</v>
      </c>
      <c r="P442" s="137">
        <f>O442*H442</f>
        <v>0</v>
      </c>
      <c r="Q442" s="137">
        <v>0</v>
      </c>
      <c r="R442" s="137">
        <f>Q442*H442</f>
        <v>0</v>
      </c>
      <c r="S442" s="137">
        <v>0</v>
      </c>
      <c r="T442" s="138">
        <f>S442*H442</f>
        <v>0</v>
      </c>
      <c r="AR442" s="139" t="s">
        <v>215</v>
      </c>
      <c r="AT442" s="139" t="s">
        <v>161</v>
      </c>
      <c r="AU442" s="139" t="s">
        <v>97</v>
      </c>
      <c r="AY442" s="16" t="s">
        <v>158</v>
      </c>
      <c r="BE442" s="140">
        <f>IF(N442="základní",J442,0)</f>
        <v>120000</v>
      </c>
      <c r="BF442" s="140">
        <f>IF(N442="snížená",J442,0)</f>
        <v>0</v>
      </c>
      <c r="BG442" s="140">
        <f>IF(N442="zákl. přenesená",J442,0)</f>
        <v>0</v>
      </c>
      <c r="BH442" s="140">
        <f>IF(N442="sníž. přenesená",J442,0)</f>
        <v>0</v>
      </c>
      <c r="BI442" s="140">
        <f>IF(N442="nulová",J442,0)</f>
        <v>0</v>
      </c>
      <c r="BJ442" s="16" t="s">
        <v>95</v>
      </c>
      <c r="BK442" s="140">
        <f>ROUND(I442*H442,2)</f>
        <v>120000</v>
      </c>
      <c r="BL442" s="16" t="s">
        <v>215</v>
      </c>
      <c r="BM442" s="139" t="s">
        <v>732</v>
      </c>
    </row>
    <row r="443" spans="2:65" s="12" customFormat="1">
      <c r="B443" s="144"/>
      <c r="D443" s="145" t="s">
        <v>170</v>
      </c>
      <c r="E443" s="146" t="s">
        <v>1</v>
      </c>
      <c r="F443" s="147" t="s">
        <v>733</v>
      </c>
      <c r="H443" s="148">
        <v>1</v>
      </c>
      <c r="L443" s="144"/>
      <c r="M443" s="149"/>
      <c r="T443" s="150"/>
      <c r="AT443" s="146" t="s">
        <v>170</v>
      </c>
      <c r="AU443" s="146" t="s">
        <v>97</v>
      </c>
      <c r="AV443" s="12" t="s">
        <v>97</v>
      </c>
      <c r="AW443" s="12" t="s">
        <v>40</v>
      </c>
      <c r="AX443" s="12" t="s">
        <v>87</v>
      </c>
      <c r="AY443" s="146" t="s">
        <v>158</v>
      </c>
    </row>
    <row r="444" spans="2:65" s="13" customFormat="1">
      <c r="B444" s="151"/>
      <c r="D444" s="145" t="s">
        <v>170</v>
      </c>
      <c r="E444" s="152" t="s">
        <v>1</v>
      </c>
      <c r="F444" s="153" t="s">
        <v>174</v>
      </c>
      <c r="H444" s="154">
        <v>1</v>
      </c>
      <c r="L444" s="151"/>
      <c r="M444" s="155"/>
      <c r="T444" s="156"/>
      <c r="AT444" s="152" t="s">
        <v>170</v>
      </c>
      <c r="AU444" s="152" t="s">
        <v>97</v>
      </c>
      <c r="AV444" s="13" t="s">
        <v>166</v>
      </c>
      <c r="AW444" s="13" t="s">
        <v>40</v>
      </c>
      <c r="AX444" s="13" t="s">
        <v>95</v>
      </c>
      <c r="AY444" s="152" t="s">
        <v>158</v>
      </c>
    </row>
    <row r="445" spans="2:65" s="1" customFormat="1" ht="24.2" customHeight="1">
      <c r="B445" s="128"/>
      <c r="C445" s="129" t="s">
        <v>734</v>
      </c>
      <c r="D445" s="129" t="s">
        <v>161</v>
      </c>
      <c r="E445" s="130" t="s">
        <v>735</v>
      </c>
      <c r="F445" s="131" t="s">
        <v>736</v>
      </c>
      <c r="G445" s="132" t="s">
        <v>737</v>
      </c>
      <c r="H445" s="133">
        <v>8</v>
      </c>
      <c r="I445" s="134">
        <v>15000</v>
      </c>
      <c r="J445" s="134">
        <f>ROUND(I445*H445,2)</f>
        <v>120000</v>
      </c>
      <c r="K445" s="131" t="s">
        <v>1</v>
      </c>
      <c r="L445" s="29"/>
      <c r="M445" s="135" t="s">
        <v>1</v>
      </c>
      <c r="N445" s="136" t="s">
        <v>52</v>
      </c>
      <c r="O445" s="137">
        <v>0</v>
      </c>
      <c r="P445" s="137">
        <f>O445*H445</f>
        <v>0</v>
      </c>
      <c r="Q445" s="137">
        <v>0</v>
      </c>
      <c r="R445" s="137">
        <f>Q445*H445</f>
        <v>0</v>
      </c>
      <c r="S445" s="137">
        <v>0</v>
      </c>
      <c r="T445" s="138">
        <f>S445*H445</f>
        <v>0</v>
      </c>
      <c r="AR445" s="139" t="s">
        <v>348</v>
      </c>
      <c r="AT445" s="139" t="s">
        <v>161</v>
      </c>
      <c r="AU445" s="139" t="s">
        <v>97</v>
      </c>
      <c r="AY445" s="16" t="s">
        <v>158</v>
      </c>
      <c r="BE445" s="140">
        <f>IF(N445="základní",J445,0)</f>
        <v>120000</v>
      </c>
      <c r="BF445" s="140">
        <f>IF(N445="snížená",J445,0)</f>
        <v>0</v>
      </c>
      <c r="BG445" s="140">
        <f>IF(N445="zákl. přenesená",J445,0)</f>
        <v>0</v>
      </c>
      <c r="BH445" s="140">
        <f>IF(N445="sníž. přenesená",J445,0)</f>
        <v>0</v>
      </c>
      <c r="BI445" s="140">
        <f>IF(N445="nulová",J445,0)</f>
        <v>0</v>
      </c>
      <c r="BJ445" s="16" t="s">
        <v>95</v>
      </c>
      <c r="BK445" s="140">
        <f>ROUND(I445*H445,2)</f>
        <v>120000</v>
      </c>
      <c r="BL445" s="16" t="s">
        <v>348</v>
      </c>
      <c r="BM445" s="139" t="s">
        <v>738</v>
      </c>
    </row>
    <row r="446" spans="2:65" s="1" customFormat="1" ht="24.2" customHeight="1">
      <c r="B446" s="128"/>
      <c r="C446" s="129" t="s">
        <v>739</v>
      </c>
      <c r="D446" s="129" t="s">
        <v>161</v>
      </c>
      <c r="E446" s="130" t="s">
        <v>740</v>
      </c>
      <c r="F446" s="131" t="s">
        <v>741</v>
      </c>
      <c r="G446" s="132" t="s">
        <v>737</v>
      </c>
      <c r="H446" s="133">
        <v>4</v>
      </c>
      <c r="I446" s="134">
        <v>25000</v>
      </c>
      <c r="J446" s="134">
        <f>ROUND(I446*H446,2)</f>
        <v>100000</v>
      </c>
      <c r="K446" s="131" t="s">
        <v>1</v>
      </c>
      <c r="L446" s="29"/>
      <c r="M446" s="135" t="s">
        <v>1</v>
      </c>
      <c r="N446" s="136" t="s">
        <v>52</v>
      </c>
      <c r="O446" s="137">
        <v>0</v>
      </c>
      <c r="P446" s="137">
        <f>O446*H446</f>
        <v>0</v>
      </c>
      <c r="Q446" s="137">
        <v>0</v>
      </c>
      <c r="R446" s="137">
        <f>Q446*H446</f>
        <v>0</v>
      </c>
      <c r="S446" s="137">
        <v>0</v>
      </c>
      <c r="T446" s="138">
        <f>S446*H446</f>
        <v>0</v>
      </c>
      <c r="AR446" s="139" t="s">
        <v>348</v>
      </c>
      <c r="AT446" s="139" t="s">
        <v>161</v>
      </c>
      <c r="AU446" s="139" t="s">
        <v>97</v>
      </c>
      <c r="AY446" s="16" t="s">
        <v>158</v>
      </c>
      <c r="BE446" s="140">
        <f>IF(N446="základní",J446,0)</f>
        <v>100000</v>
      </c>
      <c r="BF446" s="140">
        <f>IF(N446="snížená",J446,0)</f>
        <v>0</v>
      </c>
      <c r="BG446" s="140">
        <f>IF(N446="zákl. přenesená",J446,0)</f>
        <v>0</v>
      </c>
      <c r="BH446" s="140">
        <f>IF(N446="sníž. přenesená",J446,0)</f>
        <v>0</v>
      </c>
      <c r="BI446" s="140">
        <f>IF(N446="nulová",J446,0)</f>
        <v>0</v>
      </c>
      <c r="BJ446" s="16" t="s">
        <v>95</v>
      </c>
      <c r="BK446" s="140">
        <f>ROUND(I446*H446,2)</f>
        <v>100000</v>
      </c>
      <c r="BL446" s="16" t="s">
        <v>348</v>
      </c>
      <c r="BM446" s="139" t="s">
        <v>742</v>
      </c>
    </row>
    <row r="447" spans="2:65" s="1" customFormat="1" ht="44.25" customHeight="1">
      <c r="B447" s="128"/>
      <c r="C447" s="129" t="s">
        <v>743</v>
      </c>
      <c r="D447" s="129" t="s">
        <v>161</v>
      </c>
      <c r="E447" s="130" t="s">
        <v>744</v>
      </c>
      <c r="F447" s="131" t="s">
        <v>745</v>
      </c>
      <c r="G447" s="132" t="s">
        <v>627</v>
      </c>
      <c r="H447" s="133">
        <v>5356.7</v>
      </c>
      <c r="I447" s="134">
        <v>1.08</v>
      </c>
      <c r="J447" s="134">
        <f>ROUND(I447*H447,2)</f>
        <v>5785.24</v>
      </c>
      <c r="K447" s="131" t="s">
        <v>165</v>
      </c>
      <c r="L447" s="29"/>
      <c r="M447" s="135" t="s">
        <v>1</v>
      </c>
      <c r="N447" s="136" t="s">
        <v>52</v>
      </c>
      <c r="O447" s="137">
        <v>0</v>
      </c>
      <c r="P447" s="137">
        <f>O447*H447</f>
        <v>0</v>
      </c>
      <c r="Q447" s="137">
        <v>0</v>
      </c>
      <c r="R447" s="137">
        <f>Q447*H447</f>
        <v>0</v>
      </c>
      <c r="S447" s="137">
        <v>0</v>
      </c>
      <c r="T447" s="138">
        <f>S447*H447</f>
        <v>0</v>
      </c>
      <c r="AR447" s="139" t="s">
        <v>215</v>
      </c>
      <c r="AT447" s="139" t="s">
        <v>161</v>
      </c>
      <c r="AU447" s="139" t="s">
        <v>97</v>
      </c>
      <c r="AY447" s="16" t="s">
        <v>158</v>
      </c>
      <c r="BE447" s="140">
        <f>IF(N447="základní",J447,0)</f>
        <v>5785.24</v>
      </c>
      <c r="BF447" s="140">
        <f>IF(N447="snížená",J447,0)</f>
        <v>0</v>
      </c>
      <c r="BG447" s="140">
        <f>IF(N447="zákl. přenesená",J447,0)</f>
        <v>0</v>
      </c>
      <c r="BH447" s="140">
        <f>IF(N447="sníž. přenesená",J447,0)</f>
        <v>0</v>
      </c>
      <c r="BI447" s="140">
        <f>IF(N447="nulová",J447,0)</f>
        <v>0</v>
      </c>
      <c r="BJ447" s="16" t="s">
        <v>95</v>
      </c>
      <c r="BK447" s="140">
        <f>ROUND(I447*H447,2)</f>
        <v>5785.24</v>
      </c>
      <c r="BL447" s="16" t="s">
        <v>215</v>
      </c>
      <c r="BM447" s="139" t="s">
        <v>746</v>
      </c>
    </row>
    <row r="448" spans="2:65" s="1" customFormat="1">
      <c r="B448" s="29"/>
      <c r="D448" s="141" t="s">
        <v>168</v>
      </c>
      <c r="F448" s="142" t="s">
        <v>747</v>
      </c>
      <c r="L448" s="29"/>
      <c r="M448" s="143"/>
      <c r="T448" s="53"/>
      <c r="AT448" s="16" t="s">
        <v>168</v>
      </c>
      <c r="AU448" s="16" t="s">
        <v>97</v>
      </c>
    </row>
    <row r="449" spans="2:65" s="11" customFormat="1" ht="22.9" customHeight="1">
      <c r="B449" s="117"/>
      <c r="D449" s="118" t="s">
        <v>86</v>
      </c>
      <c r="E449" s="126" t="s">
        <v>324</v>
      </c>
      <c r="F449" s="126" t="s">
        <v>325</v>
      </c>
      <c r="J449" s="127">
        <f>BK449</f>
        <v>5628482.7299999995</v>
      </c>
      <c r="L449" s="117"/>
      <c r="M449" s="121"/>
      <c r="P449" s="122">
        <f>SUM(P450:P480)</f>
        <v>427.21339999999992</v>
      </c>
      <c r="R449" s="122">
        <f>SUM(R450:R480)</f>
        <v>0</v>
      </c>
      <c r="T449" s="123">
        <f>SUM(T450:T480)</f>
        <v>0</v>
      </c>
      <c r="AR449" s="118" t="s">
        <v>97</v>
      </c>
      <c r="AT449" s="124" t="s">
        <v>86</v>
      </c>
      <c r="AU449" s="124" t="s">
        <v>95</v>
      </c>
      <c r="AY449" s="118" t="s">
        <v>158</v>
      </c>
      <c r="BK449" s="125">
        <f>SUM(BK450:BK480)</f>
        <v>5628482.7299999995</v>
      </c>
    </row>
    <row r="450" spans="2:65" s="1" customFormat="1" ht="37.9" customHeight="1">
      <c r="B450" s="128"/>
      <c r="C450" s="129" t="s">
        <v>748</v>
      </c>
      <c r="D450" s="129" t="s">
        <v>161</v>
      </c>
      <c r="E450" s="130" t="s">
        <v>749</v>
      </c>
      <c r="F450" s="131" t="s">
        <v>727</v>
      </c>
      <c r="G450" s="132" t="s">
        <v>248</v>
      </c>
      <c r="H450" s="133">
        <v>1</v>
      </c>
      <c r="I450" s="134">
        <v>35000</v>
      </c>
      <c r="J450" s="134">
        <f>ROUND(I450*H450,2)</f>
        <v>35000</v>
      </c>
      <c r="K450" s="131" t="s">
        <v>1</v>
      </c>
      <c r="L450" s="29"/>
      <c r="M450" s="135" t="s">
        <v>1</v>
      </c>
      <c r="N450" s="136" t="s">
        <v>52</v>
      </c>
      <c r="O450" s="137">
        <v>0</v>
      </c>
      <c r="P450" s="137">
        <f>O450*H450</f>
        <v>0</v>
      </c>
      <c r="Q450" s="137">
        <v>0</v>
      </c>
      <c r="R450" s="137">
        <f>Q450*H450</f>
        <v>0</v>
      </c>
      <c r="S450" s="137">
        <v>0</v>
      </c>
      <c r="T450" s="138">
        <f>S450*H450</f>
        <v>0</v>
      </c>
      <c r="AR450" s="139" t="s">
        <v>215</v>
      </c>
      <c r="AT450" s="139" t="s">
        <v>161</v>
      </c>
      <c r="AU450" s="139" t="s">
        <v>97</v>
      </c>
      <c r="AY450" s="16" t="s">
        <v>158</v>
      </c>
      <c r="BE450" s="140">
        <f>IF(N450="základní",J450,0)</f>
        <v>35000</v>
      </c>
      <c r="BF450" s="140">
        <f>IF(N450="snížená",J450,0)</f>
        <v>0</v>
      </c>
      <c r="BG450" s="140">
        <f>IF(N450="zákl. přenesená",J450,0)</f>
        <v>0</v>
      </c>
      <c r="BH450" s="140">
        <f>IF(N450="sníž. přenesená",J450,0)</f>
        <v>0</v>
      </c>
      <c r="BI450" s="140">
        <f>IF(N450="nulová",J450,0)</f>
        <v>0</v>
      </c>
      <c r="BJ450" s="16" t="s">
        <v>95</v>
      </c>
      <c r="BK450" s="140">
        <f>ROUND(I450*H450,2)</f>
        <v>35000</v>
      </c>
      <c r="BL450" s="16" t="s">
        <v>215</v>
      </c>
      <c r="BM450" s="139" t="s">
        <v>750</v>
      </c>
    </row>
    <row r="451" spans="2:65" s="14" customFormat="1">
      <c r="B451" s="157"/>
      <c r="D451" s="145" t="s">
        <v>170</v>
      </c>
      <c r="E451" s="158" t="s">
        <v>1</v>
      </c>
      <c r="F451" s="159" t="s">
        <v>751</v>
      </c>
      <c r="H451" s="158" t="s">
        <v>1</v>
      </c>
      <c r="L451" s="157"/>
      <c r="M451" s="160"/>
      <c r="T451" s="161"/>
      <c r="AT451" s="158" t="s">
        <v>170</v>
      </c>
      <c r="AU451" s="158" t="s">
        <v>97</v>
      </c>
      <c r="AV451" s="14" t="s">
        <v>95</v>
      </c>
      <c r="AW451" s="14" t="s">
        <v>40</v>
      </c>
      <c r="AX451" s="14" t="s">
        <v>87</v>
      </c>
      <c r="AY451" s="158" t="s">
        <v>158</v>
      </c>
    </row>
    <row r="452" spans="2:65" s="12" customFormat="1">
      <c r="B452" s="144"/>
      <c r="D452" s="145" t="s">
        <v>170</v>
      </c>
      <c r="E452" s="146" t="s">
        <v>1</v>
      </c>
      <c r="F452" s="147" t="s">
        <v>95</v>
      </c>
      <c r="H452" s="148">
        <v>1</v>
      </c>
      <c r="L452" s="144"/>
      <c r="M452" s="149"/>
      <c r="T452" s="150"/>
      <c r="AT452" s="146" t="s">
        <v>170</v>
      </c>
      <c r="AU452" s="146" t="s">
        <v>97</v>
      </c>
      <c r="AV452" s="12" t="s">
        <v>97</v>
      </c>
      <c r="AW452" s="12" t="s">
        <v>40</v>
      </c>
      <c r="AX452" s="12" t="s">
        <v>87</v>
      </c>
      <c r="AY452" s="146" t="s">
        <v>158</v>
      </c>
    </row>
    <row r="453" spans="2:65" s="13" customFormat="1">
      <c r="B453" s="151"/>
      <c r="D453" s="145" t="s">
        <v>170</v>
      </c>
      <c r="E453" s="152" t="s">
        <v>1</v>
      </c>
      <c r="F453" s="153" t="s">
        <v>174</v>
      </c>
      <c r="H453" s="154">
        <v>1</v>
      </c>
      <c r="L453" s="151"/>
      <c r="M453" s="155"/>
      <c r="T453" s="156"/>
      <c r="AT453" s="152" t="s">
        <v>170</v>
      </c>
      <c r="AU453" s="152" t="s">
        <v>97</v>
      </c>
      <c r="AV453" s="13" t="s">
        <v>166</v>
      </c>
      <c r="AW453" s="13" t="s">
        <v>40</v>
      </c>
      <c r="AX453" s="13" t="s">
        <v>95</v>
      </c>
      <c r="AY453" s="152" t="s">
        <v>158</v>
      </c>
    </row>
    <row r="454" spans="2:65" s="1" customFormat="1" ht="37.9" customHeight="1">
      <c r="B454" s="128"/>
      <c r="C454" s="129" t="s">
        <v>752</v>
      </c>
      <c r="D454" s="129" t="s">
        <v>161</v>
      </c>
      <c r="E454" s="130" t="s">
        <v>753</v>
      </c>
      <c r="F454" s="131" t="s">
        <v>754</v>
      </c>
      <c r="G454" s="132" t="s">
        <v>248</v>
      </c>
      <c r="H454" s="133">
        <v>1</v>
      </c>
      <c r="I454" s="134">
        <v>83500</v>
      </c>
      <c r="J454" s="134">
        <f>ROUND(I454*H454,2)</f>
        <v>83500</v>
      </c>
      <c r="K454" s="131" t="s">
        <v>1</v>
      </c>
      <c r="L454" s="29"/>
      <c r="M454" s="135" t="s">
        <v>1</v>
      </c>
      <c r="N454" s="136" t="s">
        <v>52</v>
      </c>
      <c r="O454" s="137">
        <v>0</v>
      </c>
      <c r="P454" s="137">
        <f>O454*H454</f>
        <v>0</v>
      </c>
      <c r="Q454" s="137">
        <v>0</v>
      </c>
      <c r="R454" s="137">
        <f>Q454*H454</f>
        <v>0</v>
      </c>
      <c r="S454" s="137">
        <v>0</v>
      </c>
      <c r="T454" s="138">
        <f>S454*H454</f>
        <v>0</v>
      </c>
      <c r="AR454" s="139" t="s">
        <v>215</v>
      </c>
      <c r="AT454" s="139" t="s">
        <v>161</v>
      </c>
      <c r="AU454" s="139" t="s">
        <v>97</v>
      </c>
      <c r="AY454" s="16" t="s">
        <v>158</v>
      </c>
      <c r="BE454" s="140">
        <f>IF(N454="základní",J454,0)</f>
        <v>83500</v>
      </c>
      <c r="BF454" s="140">
        <f>IF(N454="snížená",J454,0)</f>
        <v>0</v>
      </c>
      <c r="BG454" s="140">
        <f>IF(N454="zákl. přenesená",J454,0)</f>
        <v>0</v>
      </c>
      <c r="BH454" s="140">
        <f>IF(N454="sníž. přenesená",J454,0)</f>
        <v>0</v>
      </c>
      <c r="BI454" s="140">
        <f>IF(N454="nulová",J454,0)</f>
        <v>0</v>
      </c>
      <c r="BJ454" s="16" t="s">
        <v>95</v>
      </c>
      <c r="BK454" s="140">
        <f>ROUND(I454*H454,2)</f>
        <v>83500</v>
      </c>
      <c r="BL454" s="16" t="s">
        <v>215</v>
      </c>
      <c r="BM454" s="139" t="s">
        <v>755</v>
      </c>
    </row>
    <row r="455" spans="2:65" s="14" customFormat="1">
      <c r="B455" s="157"/>
      <c r="D455" s="145" t="s">
        <v>170</v>
      </c>
      <c r="E455" s="158" t="s">
        <v>1</v>
      </c>
      <c r="F455" s="159" t="s">
        <v>368</v>
      </c>
      <c r="H455" s="158" t="s">
        <v>1</v>
      </c>
      <c r="L455" s="157"/>
      <c r="M455" s="160"/>
      <c r="T455" s="161"/>
      <c r="AT455" s="158" t="s">
        <v>170</v>
      </c>
      <c r="AU455" s="158" t="s">
        <v>97</v>
      </c>
      <c r="AV455" s="14" t="s">
        <v>95</v>
      </c>
      <c r="AW455" s="14" t="s">
        <v>40</v>
      </c>
      <c r="AX455" s="14" t="s">
        <v>87</v>
      </c>
      <c r="AY455" s="158" t="s">
        <v>158</v>
      </c>
    </row>
    <row r="456" spans="2:65" s="12" customFormat="1">
      <c r="B456" s="144"/>
      <c r="D456" s="145" t="s">
        <v>170</v>
      </c>
      <c r="E456" s="146" t="s">
        <v>1</v>
      </c>
      <c r="F456" s="147" t="s">
        <v>95</v>
      </c>
      <c r="H456" s="148">
        <v>1</v>
      </c>
      <c r="L456" s="144"/>
      <c r="M456" s="149"/>
      <c r="T456" s="150"/>
      <c r="AT456" s="146" t="s">
        <v>170</v>
      </c>
      <c r="AU456" s="146" t="s">
        <v>97</v>
      </c>
      <c r="AV456" s="12" t="s">
        <v>97</v>
      </c>
      <c r="AW456" s="12" t="s">
        <v>40</v>
      </c>
      <c r="AX456" s="12" t="s">
        <v>87</v>
      </c>
      <c r="AY456" s="146" t="s">
        <v>158</v>
      </c>
    </row>
    <row r="457" spans="2:65" s="13" customFormat="1">
      <c r="B457" s="151"/>
      <c r="D457" s="145" t="s">
        <v>170</v>
      </c>
      <c r="E457" s="152" t="s">
        <v>1</v>
      </c>
      <c r="F457" s="153" t="s">
        <v>174</v>
      </c>
      <c r="H457" s="154">
        <v>1</v>
      </c>
      <c r="L457" s="151"/>
      <c r="M457" s="155"/>
      <c r="T457" s="156"/>
      <c r="AT457" s="152" t="s">
        <v>170</v>
      </c>
      <c r="AU457" s="152" t="s">
        <v>97</v>
      </c>
      <c r="AV457" s="13" t="s">
        <v>166</v>
      </c>
      <c r="AW457" s="13" t="s">
        <v>40</v>
      </c>
      <c r="AX457" s="13" t="s">
        <v>95</v>
      </c>
      <c r="AY457" s="152" t="s">
        <v>158</v>
      </c>
    </row>
    <row r="458" spans="2:65" s="1" customFormat="1" ht="37.9" customHeight="1">
      <c r="B458" s="128"/>
      <c r="C458" s="129" t="s">
        <v>756</v>
      </c>
      <c r="D458" s="129" t="s">
        <v>161</v>
      </c>
      <c r="E458" s="130" t="s">
        <v>757</v>
      </c>
      <c r="F458" s="131" t="s">
        <v>758</v>
      </c>
      <c r="G458" s="132" t="s">
        <v>248</v>
      </c>
      <c r="H458" s="133">
        <v>1</v>
      </c>
      <c r="I458" s="134">
        <v>89950</v>
      </c>
      <c r="J458" s="134">
        <f>ROUND(I458*H458,2)</f>
        <v>89950</v>
      </c>
      <c r="K458" s="131" t="s">
        <v>1</v>
      </c>
      <c r="L458" s="29"/>
      <c r="M458" s="135" t="s">
        <v>1</v>
      </c>
      <c r="N458" s="136" t="s">
        <v>52</v>
      </c>
      <c r="O458" s="137">
        <v>0</v>
      </c>
      <c r="P458" s="137">
        <f>O458*H458</f>
        <v>0</v>
      </c>
      <c r="Q458" s="137">
        <v>0</v>
      </c>
      <c r="R458" s="137">
        <f>Q458*H458</f>
        <v>0</v>
      </c>
      <c r="S458" s="137">
        <v>0</v>
      </c>
      <c r="T458" s="138">
        <f>S458*H458</f>
        <v>0</v>
      </c>
      <c r="AR458" s="139" t="s">
        <v>215</v>
      </c>
      <c r="AT458" s="139" t="s">
        <v>161</v>
      </c>
      <c r="AU458" s="139" t="s">
        <v>97</v>
      </c>
      <c r="AY458" s="16" t="s">
        <v>158</v>
      </c>
      <c r="BE458" s="140">
        <f>IF(N458="základní",J458,0)</f>
        <v>89950</v>
      </c>
      <c r="BF458" s="140">
        <f>IF(N458="snížená",J458,0)</f>
        <v>0</v>
      </c>
      <c r="BG458" s="140">
        <f>IF(N458="zákl. přenesená",J458,0)</f>
        <v>0</v>
      </c>
      <c r="BH458" s="140">
        <f>IF(N458="sníž. přenesená",J458,0)</f>
        <v>0</v>
      </c>
      <c r="BI458" s="140">
        <f>IF(N458="nulová",J458,0)</f>
        <v>0</v>
      </c>
      <c r="BJ458" s="16" t="s">
        <v>95</v>
      </c>
      <c r="BK458" s="140">
        <f>ROUND(I458*H458,2)</f>
        <v>89950</v>
      </c>
      <c r="BL458" s="16" t="s">
        <v>215</v>
      </c>
      <c r="BM458" s="139" t="s">
        <v>759</v>
      </c>
    </row>
    <row r="459" spans="2:65" s="14" customFormat="1">
      <c r="B459" s="157"/>
      <c r="D459" s="145" t="s">
        <v>170</v>
      </c>
      <c r="E459" s="158" t="s">
        <v>1</v>
      </c>
      <c r="F459" s="159" t="s">
        <v>751</v>
      </c>
      <c r="H459" s="158" t="s">
        <v>1</v>
      </c>
      <c r="L459" s="157"/>
      <c r="M459" s="160"/>
      <c r="T459" s="161"/>
      <c r="AT459" s="158" t="s">
        <v>170</v>
      </c>
      <c r="AU459" s="158" t="s">
        <v>97</v>
      </c>
      <c r="AV459" s="14" t="s">
        <v>95</v>
      </c>
      <c r="AW459" s="14" t="s">
        <v>40</v>
      </c>
      <c r="AX459" s="14" t="s">
        <v>87</v>
      </c>
      <c r="AY459" s="158" t="s">
        <v>158</v>
      </c>
    </row>
    <row r="460" spans="2:65" s="12" customFormat="1">
      <c r="B460" s="144"/>
      <c r="D460" s="145" t="s">
        <v>170</v>
      </c>
      <c r="E460" s="146" t="s">
        <v>1</v>
      </c>
      <c r="F460" s="147" t="s">
        <v>95</v>
      </c>
      <c r="H460" s="148">
        <v>1</v>
      </c>
      <c r="L460" s="144"/>
      <c r="M460" s="149"/>
      <c r="T460" s="150"/>
      <c r="AT460" s="146" t="s">
        <v>170</v>
      </c>
      <c r="AU460" s="146" t="s">
        <v>97</v>
      </c>
      <c r="AV460" s="12" t="s">
        <v>97</v>
      </c>
      <c r="AW460" s="12" t="s">
        <v>40</v>
      </c>
      <c r="AX460" s="12" t="s">
        <v>87</v>
      </c>
      <c r="AY460" s="146" t="s">
        <v>158</v>
      </c>
    </row>
    <row r="461" spans="2:65" s="13" customFormat="1">
      <c r="B461" s="151"/>
      <c r="D461" s="145" t="s">
        <v>170</v>
      </c>
      <c r="E461" s="152" t="s">
        <v>1</v>
      </c>
      <c r="F461" s="153" t="s">
        <v>174</v>
      </c>
      <c r="H461" s="154">
        <v>1</v>
      </c>
      <c r="L461" s="151"/>
      <c r="M461" s="155"/>
      <c r="T461" s="156"/>
      <c r="AT461" s="152" t="s">
        <v>170</v>
      </c>
      <c r="AU461" s="152" t="s">
        <v>97</v>
      </c>
      <c r="AV461" s="13" t="s">
        <v>166</v>
      </c>
      <c r="AW461" s="13" t="s">
        <v>40</v>
      </c>
      <c r="AX461" s="13" t="s">
        <v>95</v>
      </c>
      <c r="AY461" s="152" t="s">
        <v>158</v>
      </c>
    </row>
    <row r="462" spans="2:65" s="1" customFormat="1" ht="37.9" customHeight="1">
      <c r="B462" s="128"/>
      <c r="C462" s="129" t="s">
        <v>760</v>
      </c>
      <c r="D462" s="129" t="s">
        <v>161</v>
      </c>
      <c r="E462" s="130" t="s">
        <v>761</v>
      </c>
      <c r="F462" s="131" t="s">
        <v>762</v>
      </c>
      <c r="G462" s="132" t="s">
        <v>164</v>
      </c>
      <c r="H462" s="133">
        <v>164.07499999999999</v>
      </c>
      <c r="I462" s="134">
        <v>14500</v>
      </c>
      <c r="J462" s="134">
        <f>ROUND(I462*H462,2)</f>
        <v>2379087.5</v>
      </c>
      <c r="K462" s="131" t="s">
        <v>1</v>
      </c>
      <c r="L462" s="29"/>
      <c r="M462" s="135" t="s">
        <v>1</v>
      </c>
      <c r="N462" s="136" t="s">
        <v>52</v>
      </c>
      <c r="O462" s="137">
        <v>0.85</v>
      </c>
      <c r="P462" s="137">
        <f>O462*H462</f>
        <v>139.46374999999998</v>
      </c>
      <c r="Q462" s="137">
        <v>0</v>
      </c>
      <c r="R462" s="137">
        <f>Q462*H462</f>
        <v>0</v>
      </c>
      <c r="S462" s="137">
        <v>0</v>
      </c>
      <c r="T462" s="138">
        <f>S462*H462</f>
        <v>0</v>
      </c>
      <c r="AR462" s="139" t="s">
        <v>215</v>
      </c>
      <c r="AT462" s="139" t="s">
        <v>161</v>
      </c>
      <c r="AU462" s="139" t="s">
        <v>97</v>
      </c>
      <c r="AY462" s="16" t="s">
        <v>158</v>
      </c>
      <c r="BE462" s="140">
        <f>IF(N462="základní",J462,0)</f>
        <v>2379087.5</v>
      </c>
      <c r="BF462" s="140">
        <f>IF(N462="snížená",J462,0)</f>
        <v>0</v>
      </c>
      <c r="BG462" s="140">
        <f>IF(N462="zákl. přenesená",J462,0)</f>
        <v>0</v>
      </c>
      <c r="BH462" s="140">
        <f>IF(N462="sníž. přenesená",J462,0)</f>
        <v>0</v>
      </c>
      <c r="BI462" s="140">
        <f>IF(N462="nulová",J462,0)</f>
        <v>0</v>
      </c>
      <c r="BJ462" s="16" t="s">
        <v>95</v>
      </c>
      <c r="BK462" s="140">
        <f>ROUND(I462*H462,2)</f>
        <v>2379087.5</v>
      </c>
      <c r="BL462" s="16" t="s">
        <v>215</v>
      </c>
      <c r="BM462" s="139" t="s">
        <v>763</v>
      </c>
    </row>
    <row r="463" spans="2:65" s="1" customFormat="1" ht="19.5">
      <c r="B463" s="29"/>
      <c r="D463" s="145" t="s">
        <v>376</v>
      </c>
      <c r="F463" s="166" t="s">
        <v>764</v>
      </c>
      <c r="L463" s="29"/>
      <c r="M463" s="143"/>
      <c r="T463" s="53"/>
      <c r="AT463" s="16" t="s">
        <v>376</v>
      </c>
      <c r="AU463" s="16" t="s">
        <v>97</v>
      </c>
    </row>
    <row r="464" spans="2:65" s="12" customFormat="1" ht="33.75">
      <c r="B464" s="144"/>
      <c r="D464" s="145" t="s">
        <v>170</v>
      </c>
      <c r="E464" s="146" t="s">
        <v>1</v>
      </c>
      <c r="F464" s="147" t="s">
        <v>765</v>
      </c>
      <c r="H464" s="148">
        <v>161.97499999999999</v>
      </c>
      <c r="L464" s="144"/>
      <c r="M464" s="149"/>
      <c r="T464" s="150"/>
      <c r="AT464" s="146" t="s">
        <v>170</v>
      </c>
      <c r="AU464" s="146" t="s">
        <v>97</v>
      </c>
      <c r="AV464" s="12" t="s">
        <v>97</v>
      </c>
      <c r="AW464" s="12" t="s">
        <v>40</v>
      </c>
      <c r="AX464" s="12" t="s">
        <v>87</v>
      </c>
      <c r="AY464" s="146" t="s">
        <v>158</v>
      </c>
    </row>
    <row r="465" spans="2:65" s="12" customFormat="1">
      <c r="B465" s="144"/>
      <c r="D465" s="145" t="s">
        <v>170</v>
      </c>
      <c r="E465" s="146" t="s">
        <v>1</v>
      </c>
      <c r="F465" s="147" t="s">
        <v>766</v>
      </c>
      <c r="H465" s="148">
        <v>2.1</v>
      </c>
      <c r="L465" s="144"/>
      <c r="M465" s="149"/>
      <c r="T465" s="150"/>
      <c r="AT465" s="146" t="s">
        <v>170</v>
      </c>
      <c r="AU465" s="146" t="s">
        <v>97</v>
      </c>
      <c r="AV465" s="12" t="s">
        <v>97</v>
      </c>
      <c r="AW465" s="12" t="s">
        <v>40</v>
      </c>
      <c r="AX465" s="12" t="s">
        <v>87</v>
      </c>
      <c r="AY465" s="146" t="s">
        <v>158</v>
      </c>
    </row>
    <row r="466" spans="2:65" s="13" customFormat="1">
      <c r="B466" s="151"/>
      <c r="D466" s="145" t="s">
        <v>170</v>
      </c>
      <c r="E466" s="152" t="s">
        <v>1</v>
      </c>
      <c r="F466" s="153" t="s">
        <v>174</v>
      </c>
      <c r="H466" s="154">
        <v>164.07499999999999</v>
      </c>
      <c r="L466" s="151"/>
      <c r="M466" s="155"/>
      <c r="T466" s="156"/>
      <c r="AT466" s="152" t="s">
        <v>170</v>
      </c>
      <c r="AU466" s="152" t="s">
        <v>97</v>
      </c>
      <c r="AV466" s="13" t="s">
        <v>166</v>
      </c>
      <c r="AW466" s="13" t="s">
        <v>40</v>
      </c>
      <c r="AX466" s="13" t="s">
        <v>95</v>
      </c>
      <c r="AY466" s="152" t="s">
        <v>158</v>
      </c>
    </row>
    <row r="467" spans="2:65" s="1" customFormat="1" ht="44.25" customHeight="1">
      <c r="B467" s="128"/>
      <c r="C467" s="129" t="s">
        <v>767</v>
      </c>
      <c r="D467" s="129" t="s">
        <v>161</v>
      </c>
      <c r="E467" s="130" t="s">
        <v>768</v>
      </c>
      <c r="F467" s="131" t="s">
        <v>769</v>
      </c>
      <c r="G467" s="132" t="s">
        <v>164</v>
      </c>
      <c r="H467" s="133">
        <v>161.97499999999999</v>
      </c>
      <c r="I467" s="134">
        <v>7500</v>
      </c>
      <c r="J467" s="134">
        <f>ROUND(I467*H467,2)</f>
        <v>1214812.5</v>
      </c>
      <c r="K467" s="131" t="s">
        <v>1</v>
      </c>
      <c r="L467" s="29"/>
      <c r="M467" s="135" t="s">
        <v>1</v>
      </c>
      <c r="N467" s="136" t="s">
        <v>52</v>
      </c>
      <c r="O467" s="137">
        <v>0.85</v>
      </c>
      <c r="P467" s="137">
        <f>O467*H467</f>
        <v>137.67874999999998</v>
      </c>
      <c r="Q467" s="137">
        <v>0</v>
      </c>
      <c r="R467" s="137">
        <f>Q467*H467</f>
        <v>0</v>
      </c>
      <c r="S467" s="137">
        <v>0</v>
      </c>
      <c r="T467" s="138">
        <f>S467*H467</f>
        <v>0</v>
      </c>
      <c r="AR467" s="139" t="s">
        <v>215</v>
      </c>
      <c r="AT467" s="139" t="s">
        <v>161</v>
      </c>
      <c r="AU467" s="139" t="s">
        <v>97</v>
      </c>
      <c r="AY467" s="16" t="s">
        <v>158</v>
      </c>
      <c r="BE467" s="140">
        <f>IF(N467="základní",J467,0)</f>
        <v>1214812.5</v>
      </c>
      <c r="BF467" s="140">
        <f>IF(N467="snížená",J467,0)</f>
        <v>0</v>
      </c>
      <c r="BG467" s="140">
        <f>IF(N467="zákl. přenesená",J467,0)</f>
        <v>0</v>
      </c>
      <c r="BH467" s="140">
        <f>IF(N467="sníž. přenesená",J467,0)</f>
        <v>0</v>
      </c>
      <c r="BI467" s="140">
        <f>IF(N467="nulová",J467,0)</f>
        <v>0</v>
      </c>
      <c r="BJ467" s="16" t="s">
        <v>95</v>
      </c>
      <c r="BK467" s="140">
        <f>ROUND(I467*H467,2)</f>
        <v>1214812.5</v>
      </c>
      <c r="BL467" s="16" t="s">
        <v>215</v>
      </c>
      <c r="BM467" s="139" t="s">
        <v>770</v>
      </c>
    </row>
    <row r="468" spans="2:65" s="12" customFormat="1" ht="33.75">
      <c r="B468" s="144"/>
      <c r="D468" s="145" t="s">
        <v>170</v>
      </c>
      <c r="E468" s="146" t="s">
        <v>1</v>
      </c>
      <c r="F468" s="147" t="s">
        <v>765</v>
      </c>
      <c r="H468" s="148">
        <v>161.97499999999999</v>
      </c>
      <c r="L468" s="144"/>
      <c r="M468" s="149"/>
      <c r="T468" s="150"/>
      <c r="AT468" s="146" t="s">
        <v>170</v>
      </c>
      <c r="AU468" s="146" t="s">
        <v>97</v>
      </c>
      <c r="AV468" s="12" t="s">
        <v>97</v>
      </c>
      <c r="AW468" s="12" t="s">
        <v>40</v>
      </c>
      <c r="AX468" s="12" t="s">
        <v>87</v>
      </c>
      <c r="AY468" s="146" t="s">
        <v>158</v>
      </c>
    </row>
    <row r="469" spans="2:65" s="13" customFormat="1">
      <c r="B469" s="151"/>
      <c r="D469" s="145" t="s">
        <v>170</v>
      </c>
      <c r="E469" s="152" t="s">
        <v>1</v>
      </c>
      <c r="F469" s="153" t="s">
        <v>174</v>
      </c>
      <c r="H469" s="154">
        <v>161.97499999999999</v>
      </c>
      <c r="L469" s="151"/>
      <c r="M469" s="155"/>
      <c r="T469" s="156"/>
      <c r="AT469" s="152" t="s">
        <v>170</v>
      </c>
      <c r="AU469" s="152" t="s">
        <v>97</v>
      </c>
      <c r="AV469" s="13" t="s">
        <v>166</v>
      </c>
      <c r="AW469" s="13" t="s">
        <v>40</v>
      </c>
      <c r="AX469" s="13" t="s">
        <v>95</v>
      </c>
      <c r="AY469" s="152" t="s">
        <v>158</v>
      </c>
    </row>
    <row r="470" spans="2:65" s="1" customFormat="1" ht="37.9" customHeight="1">
      <c r="B470" s="128"/>
      <c r="C470" s="129" t="s">
        <v>771</v>
      </c>
      <c r="D470" s="129" t="s">
        <v>161</v>
      </c>
      <c r="E470" s="130" t="s">
        <v>772</v>
      </c>
      <c r="F470" s="131" t="s">
        <v>773</v>
      </c>
      <c r="G470" s="132" t="s">
        <v>164</v>
      </c>
      <c r="H470" s="133">
        <v>76.494</v>
      </c>
      <c r="I470" s="134">
        <v>18400</v>
      </c>
      <c r="J470" s="134">
        <f>ROUND(I470*H470,2)</f>
        <v>1407489.6</v>
      </c>
      <c r="K470" s="131" t="s">
        <v>1</v>
      </c>
      <c r="L470" s="29"/>
      <c r="M470" s="135" t="s">
        <v>1</v>
      </c>
      <c r="N470" s="136" t="s">
        <v>52</v>
      </c>
      <c r="O470" s="137">
        <v>0.85</v>
      </c>
      <c r="P470" s="137">
        <f>O470*H470</f>
        <v>65.019899999999993</v>
      </c>
      <c r="Q470" s="137">
        <v>0</v>
      </c>
      <c r="R470" s="137">
        <f>Q470*H470</f>
        <v>0</v>
      </c>
      <c r="S470" s="137">
        <v>0</v>
      </c>
      <c r="T470" s="138">
        <f>S470*H470</f>
        <v>0</v>
      </c>
      <c r="AR470" s="139" t="s">
        <v>215</v>
      </c>
      <c r="AT470" s="139" t="s">
        <v>161</v>
      </c>
      <c r="AU470" s="139" t="s">
        <v>97</v>
      </c>
      <c r="AY470" s="16" t="s">
        <v>158</v>
      </c>
      <c r="BE470" s="140">
        <f>IF(N470="základní",J470,0)</f>
        <v>1407489.6</v>
      </c>
      <c r="BF470" s="140">
        <f>IF(N470="snížená",J470,0)</f>
        <v>0</v>
      </c>
      <c r="BG470" s="140">
        <f>IF(N470="zákl. přenesená",J470,0)</f>
        <v>0</v>
      </c>
      <c r="BH470" s="140">
        <f>IF(N470="sníž. přenesená",J470,0)</f>
        <v>0</v>
      </c>
      <c r="BI470" s="140">
        <f>IF(N470="nulová",J470,0)</f>
        <v>0</v>
      </c>
      <c r="BJ470" s="16" t="s">
        <v>95</v>
      </c>
      <c r="BK470" s="140">
        <f>ROUND(I470*H470,2)</f>
        <v>1407489.6</v>
      </c>
      <c r="BL470" s="16" t="s">
        <v>215</v>
      </c>
      <c r="BM470" s="139" t="s">
        <v>774</v>
      </c>
    </row>
    <row r="471" spans="2:65" s="12" customFormat="1">
      <c r="B471" s="144"/>
      <c r="D471" s="145" t="s">
        <v>170</v>
      </c>
      <c r="E471" s="146" t="s">
        <v>1</v>
      </c>
      <c r="F471" s="147" t="s">
        <v>775</v>
      </c>
      <c r="H471" s="148">
        <v>76.494</v>
      </c>
      <c r="L471" s="144"/>
      <c r="M471" s="149"/>
      <c r="T471" s="150"/>
      <c r="AT471" s="146" t="s">
        <v>170</v>
      </c>
      <c r="AU471" s="146" t="s">
        <v>97</v>
      </c>
      <c r="AV471" s="12" t="s">
        <v>97</v>
      </c>
      <c r="AW471" s="12" t="s">
        <v>40</v>
      </c>
      <c r="AX471" s="12" t="s">
        <v>87</v>
      </c>
      <c r="AY471" s="146" t="s">
        <v>158</v>
      </c>
    </row>
    <row r="472" spans="2:65" s="13" customFormat="1">
      <c r="B472" s="151"/>
      <c r="D472" s="145" t="s">
        <v>170</v>
      </c>
      <c r="E472" s="152" t="s">
        <v>1</v>
      </c>
      <c r="F472" s="153" t="s">
        <v>174</v>
      </c>
      <c r="H472" s="154">
        <v>76.494</v>
      </c>
      <c r="L472" s="151"/>
      <c r="M472" s="155"/>
      <c r="T472" s="156"/>
      <c r="AT472" s="152" t="s">
        <v>170</v>
      </c>
      <c r="AU472" s="152" t="s">
        <v>97</v>
      </c>
      <c r="AV472" s="13" t="s">
        <v>166</v>
      </c>
      <c r="AW472" s="13" t="s">
        <v>40</v>
      </c>
      <c r="AX472" s="13" t="s">
        <v>95</v>
      </c>
      <c r="AY472" s="152" t="s">
        <v>158</v>
      </c>
    </row>
    <row r="473" spans="2:65" s="1" customFormat="1" ht="37.9" customHeight="1">
      <c r="B473" s="128"/>
      <c r="C473" s="129" t="s">
        <v>776</v>
      </c>
      <c r="D473" s="129" t="s">
        <v>161</v>
      </c>
      <c r="E473" s="130" t="s">
        <v>777</v>
      </c>
      <c r="F473" s="131" t="s">
        <v>778</v>
      </c>
      <c r="G473" s="132" t="s">
        <v>248</v>
      </c>
      <c r="H473" s="133">
        <v>2</v>
      </c>
      <c r="I473" s="134">
        <v>25000</v>
      </c>
      <c r="J473" s="134">
        <f>ROUND(I473*H473,2)</f>
        <v>50000</v>
      </c>
      <c r="K473" s="131" t="s">
        <v>1</v>
      </c>
      <c r="L473" s="29"/>
      <c r="M473" s="135" t="s">
        <v>1</v>
      </c>
      <c r="N473" s="136" t="s">
        <v>52</v>
      </c>
      <c r="O473" s="137">
        <v>0.85</v>
      </c>
      <c r="P473" s="137">
        <f>O473*H473</f>
        <v>1.7</v>
      </c>
      <c r="Q473" s="137">
        <v>0</v>
      </c>
      <c r="R473" s="137">
        <f>Q473*H473</f>
        <v>0</v>
      </c>
      <c r="S473" s="137">
        <v>0</v>
      </c>
      <c r="T473" s="138">
        <f>S473*H473</f>
        <v>0</v>
      </c>
      <c r="AR473" s="139" t="s">
        <v>215</v>
      </c>
      <c r="AT473" s="139" t="s">
        <v>161</v>
      </c>
      <c r="AU473" s="139" t="s">
        <v>97</v>
      </c>
      <c r="AY473" s="16" t="s">
        <v>158</v>
      </c>
      <c r="BE473" s="140">
        <f>IF(N473="základní",J473,0)</f>
        <v>50000</v>
      </c>
      <c r="BF473" s="140">
        <f>IF(N473="snížená",J473,0)</f>
        <v>0</v>
      </c>
      <c r="BG473" s="140">
        <f>IF(N473="zákl. přenesená",J473,0)</f>
        <v>0</v>
      </c>
      <c r="BH473" s="140">
        <f>IF(N473="sníž. přenesená",J473,0)</f>
        <v>0</v>
      </c>
      <c r="BI473" s="140">
        <f>IF(N473="nulová",J473,0)</f>
        <v>0</v>
      </c>
      <c r="BJ473" s="16" t="s">
        <v>95</v>
      </c>
      <c r="BK473" s="140">
        <f>ROUND(I473*H473,2)</f>
        <v>50000</v>
      </c>
      <c r="BL473" s="16" t="s">
        <v>215</v>
      </c>
      <c r="BM473" s="139" t="s">
        <v>779</v>
      </c>
    </row>
    <row r="474" spans="2:65" s="12" customFormat="1">
      <c r="B474" s="144"/>
      <c r="D474" s="145" t="s">
        <v>170</v>
      </c>
      <c r="E474" s="146" t="s">
        <v>1</v>
      </c>
      <c r="F474" s="147" t="s">
        <v>97</v>
      </c>
      <c r="H474" s="148">
        <v>2</v>
      </c>
      <c r="L474" s="144"/>
      <c r="M474" s="149"/>
      <c r="T474" s="150"/>
      <c r="AT474" s="146" t="s">
        <v>170</v>
      </c>
      <c r="AU474" s="146" t="s">
        <v>97</v>
      </c>
      <c r="AV474" s="12" t="s">
        <v>97</v>
      </c>
      <c r="AW474" s="12" t="s">
        <v>40</v>
      </c>
      <c r="AX474" s="12" t="s">
        <v>87</v>
      </c>
      <c r="AY474" s="146" t="s">
        <v>158</v>
      </c>
    </row>
    <row r="475" spans="2:65" s="13" customFormat="1">
      <c r="B475" s="151"/>
      <c r="D475" s="145" t="s">
        <v>170</v>
      </c>
      <c r="E475" s="152" t="s">
        <v>1</v>
      </c>
      <c r="F475" s="153" t="s">
        <v>174</v>
      </c>
      <c r="H475" s="154">
        <v>2</v>
      </c>
      <c r="L475" s="151"/>
      <c r="M475" s="155"/>
      <c r="T475" s="156"/>
      <c r="AT475" s="152" t="s">
        <v>170</v>
      </c>
      <c r="AU475" s="152" t="s">
        <v>97</v>
      </c>
      <c r="AV475" s="13" t="s">
        <v>166</v>
      </c>
      <c r="AW475" s="13" t="s">
        <v>40</v>
      </c>
      <c r="AX475" s="13" t="s">
        <v>95</v>
      </c>
      <c r="AY475" s="152" t="s">
        <v>158</v>
      </c>
    </row>
    <row r="476" spans="2:65" s="1" customFormat="1" ht="33" customHeight="1">
      <c r="B476" s="128"/>
      <c r="C476" s="129" t="s">
        <v>780</v>
      </c>
      <c r="D476" s="129" t="s">
        <v>161</v>
      </c>
      <c r="E476" s="130" t="s">
        <v>781</v>
      </c>
      <c r="F476" s="131" t="s">
        <v>782</v>
      </c>
      <c r="G476" s="132" t="s">
        <v>248</v>
      </c>
      <c r="H476" s="133">
        <v>98.06</v>
      </c>
      <c r="I476" s="134">
        <v>2750</v>
      </c>
      <c r="J476" s="134">
        <f>ROUND(I476*H476,2)</f>
        <v>269665</v>
      </c>
      <c r="K476" s="131" t="s">
        <v>1</v>
      </c>
      <c r="L476" s="29"/>
      <c r="M476" s="135" t="s">
        <v>1</v>
      </c>
      <c r="N476" s="136" t="s">
        <v>52</v>
      </c>
      <c r="O476" s="137">
        <v>0.85</v>
      </c>
      <c r="P476" s="137">
        <f>O476*H476</f>
        <v>83.350999999999999</v>
      </c>
      <c r="Q476" s="137">
        <v>0</v>
      </c>
      <c r="R476" s="137">
        <f>Q476*H476</f>
        <v>0</v>
      </c>
      <c r="S476" s="137">
        <v>0</v>
      </c>
      <c r="T476" s="138">
        <f>S476*H476</f>
        <v>0</v>
      </c>
      <c r="AR476" s="139" t="s">
        <v>215</v>
      </c>
      <c r="AT476" s="139" t="s">
        <v>161</v>
      </c>
      <c r="AU476" s="139" t="s">
        <v>97</v>
      </c>
      <c r="AY476" s="16" t="s">
        <v>158</v>
      </c>
      <c r="BE476" s="140">
        <f>IF(N476="základní",J476,0)</f>
        <v>269665</v>
      </c>
      <c r="BF476" s="140">
        <f>IF(N476="snížená",J476,0)</f>
        <v>0</v>
      </c>
      <c r="BG476" s="140">
        <f>IF(N476="zákl. přenesená",J476,0)</f>
        <v>0</v>
      </c>
      <c r="BH476" s="140">
        <f>IF(N476="sníž. přenesená",J476,0)</f>
        <v>0</v>
      </c>
      <c r="BI476" s="140">
        <f>IF(N476="nulová",J476,0)</f>
        <v>0</v>
      </c>
      <c r="BJ476" s="16" t="s">
        <v>95</v>
      </c>
      <c r="BK476" s="140">
        <f>ROUND(I476*H476,2)</f>
        <v>269665</v>
      </c>
      <c r="BL476" s="16" t="s">
        <v>215</v>
      </c>
      <c r="BM476" s="139" t="s">
        <v>783</v>
      </c>
    </row>
    <row r="477" spans="2:65" s="12" customFormat="1">
      <c r="B477" s="144"/>
      <c r="D477" s="145" t="s">
        <v>170</v>
      </c>
      <c r="E477" s="146" t="s">
        <v>1</v>
      </c>
      <c r="F477" s="147" t="s">
        <v>784</v>
      </c>
      <c r="H477" s="148">
        <v>98.06</v>
      </c>
      <c r="L477" s="144"/>
      <c r="M477" s="149"/>
      <c r="T477" s="150"/>
      <c r="AT477" s="146" t="s">
        <v>170</v>
      </c>
      <c r="AU477" s="146" t="s">
        <v>97</v>
      </c>
      <c r="AV477" s="12" t="s">
        <v>97</v>
      </c>
      <c r="AW477" s="12" t="s">
        <v>40</v>
      </c>
      <c r="AX477" s="12" t="s">
        <v>87</v>
      </c>
      <c r="AY477" s="146" t="s">
        <v>158</v>
      </c>
    </row>
    <row r="478" spans="2:65" s="13" customFormat="1">
      <c r="B478" s="151"/>
      <c r="D478" s="145" t="s">
        <v>170</v>
      </c>
      <c r="E478" s="152" t="s">
        <v>1</v>
      </c>
      <c r="F478" s="153" t="s">
        <v>174</v>
      </c>
      <c r="H478" s="154">
        <v>98.06</v>
      </c>
      <c r="L478" s="151"/>
      <c r="M478" s="155"/>
      <c r="T478" s="156"/>
      <c r="AT478" s="152" t="s">
        <v>170</v>
      </c>
      <c r="AU478" s="152" t="s">
        <v>97</v>
      </c>
      <c r="AV478" s="13" t="s">
        <v>166</v>
      </c>
      <c r="AW478" s="13" t="s">
        <v>40</v>
      </c>
      <c r="AX478" s="13" t="s">
        <v>95</v>
      </c>
      <c r="AY478" s="152" t="s">
        <v>158</v>
      </c>
    </row>
    <row r="479" spans="2:65" s="1" customFormat="1" ht="44.25" customHeight="1">
      <c r="B479" s="128"/>
      <c r="C479" s="129" t="s">
        <v>785</v>
      </c>
      <c r="D479" s="129" t="s">
        <v>161</v>
      </c>
      <c r="E479" s="130" t="s">
        <v>786</v>
      </c>
      <c r="F479" s="131" t="s">
        <v>787</v>
      </c>
      <c r="G479" s="132" t="s">
        <v>627</v>
      </c>
      <c r="H479" s="133">
        <v>55295.046000000002</v>
      </c>
      <c r="I479" s="134">
        <v>1.79</v>
      </c>
      <c r="J479" s="134">
        <f>ROUND(I479*H479,2)</f>
        <v>98978.13</v>
      </c>
      <c r="K479" s="131" t="s">
        <v>165</v>
      </c>
      <c r="L479" s="29"/>
      <c r="M479" s="135" t="s">
        <v>1</v>
      </c>
      <c r="N479" s="136" t="s">
        <v>52</v>
      </c>
      <c r="O479" s="137">
        <v>0</v>
      </c>
      <c r="P479" s="137">
        <f>O479*H479</f>
        <v>0</v>
      </c>
      <c r="Q479" s="137">
        <v>0</v>
      </c>
      <c r="R479" s="137">
        <f>Q479*H479</f>
        <v>0</v>
      </c>
      <c r="S479" s="137">
        <v>0</v>
      </c>
      <c r="T479" s="138">
        <f>S479*H479</f>
        <v>0</v>
      </c>
      <c r="AR479" s="139" t="s">
        <v>215</v>
      </c>
      <c r="AT479" s="139" t="s">
        <v>161</v>
      </c>
      <c r="AU479" s="139" t="s">
        <v>97</v>
      </c>
      <c r="AY479" s="16" t="s">
        <v>158</v>
      </c>
      <c r="BE479" s="140">
        <f>IF(N479="základní",J479,0)</f>
        <v>98978.13</v>
      </c>
      <c r="BF479" s="140">
        <f>IF(N479="snížená",J479,0)</f>
        <v>0</v>
      </c>
      <c r="BG479" s="140">
        <f>IF(N479="zákl. přenesená",J479,0)</f>
        <v>0</v>
      </c>
      <c r="BH479" s="140">
        <f>IF(N479="sníž. přenesená",J479,0)</f>
        <v>0</v>
      </c>
      <c r="BI479" s="140">
        <f>IF(N479="nulová",J479,0)</f>
        <v>0</v>
      </c>
      <c r="BJ479" s="16" t="s">
        <v>95</v>
      </c>
      <c r="BK479" s="140">
        <f>ROUND(I479*H479,2)</f>
        <v>98978.13</v>
      </c>
      <c r="BL479" s="16" t="s">
        <v>215</v>
      </c>
      <c r="BM479" s="139" t="s">
        <v>788</v>
      </c>
    </row>
    <row r="480" spans="2:65" s="1" customFormat="1">
      <c r="B480" s="29"/>
      <c r="D480" s="141" t="s">
        <v>168</v>
      </c>
      <c r="F480" s="142" t="s">
        <v>789</v>
      </c>
      <c r="L480" s="29"/>
      <c r="M480" s="143"/>
      <c r="T480" s="53"/>
      <c r="AT480" s="16" t="s">
        <v>168</v>
      </c>
      <c r="AU480" s="16" t="s">
        <v>97</v>
      </c>
    </row>
    <row r="481" spans="2:65" s="11" customFormat="1" ht="22.9" customHeight="1">
      <c r="B481" s="117"/>
      <c r="D481" s="118" t="s">
        <v>86</v>
      </c>
      <c r="E481" s="126" t="s">
        <v>790</v>
      </c>
      <c r="F481" s="126" t="s">
        <v>791</v>
      </c>
      <c r="J481" s="127">
        <f>BK481</f>
        <v>395975.44999999995</v>
      </c>
      <c r="L481" s="117"/>
      <c r="M481" s="121"/>
      <c r="P481" s="122">
        <f>SUM(P482:P495)</f>
        <v>156.26389999999998</v>
      </c>
      <c r="R481" s="122">
        <f>SUM(R482:R495)</f>
        <v>5.0282099999999996</v>
      </c>
      <c r="T481" s="123">
        <f>SUM(T482:T495)</f>
        <v>0</v>
      </c>
      <c r="AR481" s="118" t="s">
        <v>97</v>
      </c>
      <c r="AT481" s="124" t="s">
        <v>86</v>
      </c>
      <c r="AU481" s="124" t="s">
        <v>95</v>
      </c>
      <c r="AY481" s="118" t="s">
        <v>158</v>
      </c>
      <c r="BK481" s="125">
        <f>SUM(BK482:BK495)</f>
        <v>395975.44999999995</v>
      </c>
    </row>
    <row r="482" spans="2:65" s="1" customFormat="1" ht="24.2" customHeight="1">
      <c r="B482" s="128"/>
      <c r="C482" s="129" t="s">
        <v>792</v>
      </c>
      <c r="D482" s="129" t="s">
        <v>161</v>
      </c>
      <c r="E482" s="130" t="s">
        <v>793</v>
      </c>
      <c r="F482" s="131" t="s">
        <v>794</v>
      </c>
      <c r="G482" s="132" t="s">
        <v>164</v>
      </c>
      <c r="H482" s="133">
        <v>169.3</v>
      </c>
      <c r="I482" s="134">
        <v>16.5</v>
      </c>
      <c r="J482" s="134">
        <f>ROUND(I482*H482,2)</f>
        <v>2793.45</v>
      </c>
      <c r="K482" s="131" t="s">
        <v>165</v>
      </c>
      <c r="L482" s="29"/>
      <c r="M482" s="135" t="s">
        <v>1</v>
      </c>
      <c r="N482" s="136" t="s">
        <v>52</v>
      </c>
      <c r="O482" s="137">
        <v>2.4E-2</v>
      </c>
      <c r="P482" s="137">
        <f>O482*H482</f>
        <v>4.0632000000000001</v>
      </c>
      <c r="Q482" s="137">
        <v>0</v>
      </c>
      <c r="R482" s="137">
        <f>Q482*H482</f>
        <v>0</v>
      </c>
      <c r="S482" s="137">
        <v>0</v>
      </c>
      <c r="T482" s="138">
        <f>S482*H482</f>
        <v>0</v>
      </c>
      <c r="AR482" s="139" t="s">
        <v>215</v>
      </c>
      <c r="AT482" s="139" t="s">
        <v>161</v>
      </c>
      <c r="AU482" s="139" t="s">
        <v>97</v>
      </c>
      <c r="AY482" s="16" t="s">
        <v>158</v>
      </c>
      <c r="BE482" s="140">
        <f>IF(N482="základní",J482,0)</f>
        <v>2793.45</v>
      </c>
      <c r="BF482" s="140">
        <f>IF(N482="snížená",J482,0)</f>
        <v>0</v>
      </c>
      <c r="BG482" s="140">
        <f>IF(N482="zákl. přenesená",J482,0)</f>
        <v>0</v>
      </c>
      <c r="BH482" s="140">
        <f>IF(N482="sníž. přenesená",J482,0)</f>
        <v>0</v>
      </c>
      <c r="BI482" s="140">
        <f>IF(N482="nulová",J482,0)</f>
        <v>0</v>
      </c>
      <c r="BJ482" s="16" t="s">
        <v>95</v>
      </c>
      <c r="BK482" s="140">
        <f>ROUND(I482*H482,2)</f>
        <v>2793.45</v>
      </c>
      <c r="BL482" s="16" t="s">
        <v>215</v>
      </c>
      <c r="BM482" s="139" t="s">
        <v>795</v>
      </c>
    </row>
    <row r="483" spans="2:65" s="1" customFormat="1">
      <c r="B483" s="29"/>
      <c r="D483" s="141" t="s">
        <v>168</v>
      </c>
      <c r="F483" s="142" t="s">
        <v>796</v>
      </c>
      <c r="L483" s="29"/>
      <c r="M483" s="143"/>
      <c r="T483" s="53"/>
      <c r="AT483" s="16" t="s">
        <v>168</v>
      </c>
      <c r="AU483" s="16" t="s">
        <v>97</v>
      </c>
    </row>
    <row r="484" spans="2:65" s="14" customFormat="1">
      <c r="B484" s="157"/>
      <c r="D484" s="145" t="s">
        <v>170</v>
      </c>
      <c r="E484" s="158" t="s">
        <v>1</v>
      </c>
      <c r="F484" s="159" t="s">
        <v>408</v>
      </c>
      <c r="H484" s="158" t="s">
        <v>1</v>
      </c>
      <c r="L484" s="157"/>
      <c r="M484" s="160"/>
      <c r="T484" s="161"/>
      <c r="AT484" s="158" t="s">
        <v>170</v>
      </c>
      <c r="AU484" s="158" t="s">
        <v>97</v>
      </c>
      <c r="AV484" s="14" t="s">
        <v>95</v>
      </c>
      <c r="AW484" s="14" t="s">
        <v>40</v>
      </c>
      <c r="AX484" s="14" t="s">
        <v>87</v>
      </c>
      <c r="AY484" s="158" t="s">
        <v>158</v>
      </c>
    </row>
    <row r="485" spans="2:65" s="12" customFormat="1">
      <c r="B485" s="144"/>
      <c r="D485" s="145" t="s">
        <v>170</v>
      </c>
      <c r="E485" s="146" t="s">
        <v>1</v>
      </c>
      <c r="F485" s="147" t="s">
        <v>797</v>
      </c>
      <c r="H485" s="148">
        <v>169.3</v>
      </c>
      <c r="L485" s="144"/>
      <c r="M485" s="149"/>
      <c r="T485" s="150"/>
      <c r="AT485" s="146" t="s">
        <v>170</v>
      </c>
      <c r="AU485" s="146" t="s">
        <v>97</v>
      </c>
      <c r="AV485" s="12" t="s">
        <v>97</v>
      </c>
      <c r="AW485" s="12" t="s">
        <v>40</v>
      </c>
      <c r="AX485" s="12" t="s">
        <v>87</v>
      </c>
      <c r="AY485" s="146" t="s">
        <v>158</v>
      </c>
    </row>
    <row r="486" spans="2:65" s="13" customFormat="1">
      <c r="B486" s="151"/>
      <c r="D486" s="145" t="s">
        <v>170</v>
      </c>
      <c r="E486" s="152" t="s">
        <v>1</v>
      </c>
      <c r="F486" s="153" t="s">
        <v>174</v>
      </c>
      <c r="H486" s="154">
        <v>169.3</v>
      </c>
      <c r="L486" s="151"/>
      <c r="M486" s="155"/>
      <c r="T486" s="156"/>
      <c r="AT486" s="152" t="s">
        <v>170</v>
      </c>
      <c r="AU486" s="152" t="s">
        <v>97</v>
      </c>
      <c r="AV486" s="13" t="s">
        <v>166</v>
      </c>
      <c r="AW486" s="13" t="s">
        <v>40</v>
      </c>
      <c r="AX486" s="13" t="s">
        <v>95</v>
      </c>
      <c r="AY486" s="152" t="s">
        <v>158</v>
      </c>
    </row>
    <row r="487" spans="2:65" s="1" customFormat="1" ht="24.2" customHeight="1">
      <c r="B487" s="128"/>
      <c r="C487" s="129" t="s">
        <v>798</v>
      </c>
      <c r="D487" s="129" t="s">
        <v>161</v>
      </c>
      <c r="E487" s="130" t="s">
        <v>799</v>
      </c>
      <c r="F487" s="131" t="s">
        <v>800</v>
      </c>
      <c r="G487" s="132" t="s">
        <v>164</v>
      </c>
      <c r="H487" s="133">
        <v>169.3</v>
      </c>
      <c r="I487" s="134">
        <v>63</v>
      </c>
      <c r="J487" s="134">
        <f>ROUND(I487*H487,2)</f>
        <v>10665.9</v>
      </c>
      <c r="K487" s="131" t="s">
        <v>165</v>
      </c>
      <c r="L487" s="29"/>
      <c r="M487" s="135" t="s">
        <v>1</v>
      </c>
      <c r="N487" s="136" t="s">
        <v>52</v>
      </c>
      <c r="O487" s="137">
        <v>4.3999999999999997E-2</v>
      </c>
      <c r="P487" s="137">
        <f>O487*H487</f>
        <v>7.4492000000000003</v>
      </c>
      <c r="Q487" s="137">
        <v>2.9999999999999997E-4</v>
      </c>
      <c r="R487" s="137">
        <f>Q487*H487</f>
        <v>5.0790000000000002E-2</v>
      </c>
      <c r="S487" s="137">
        <v>0</v>
      </c>
      <c r="T487" s="138">
        <f>S487*H487</f>
        <v>0</v>
      </c>
      <c r="AR487" s="139" t="s">
        <v>215</v>
      </c>
      <c r="AT487" s="139" t="s">
        <v>161</v>
      </c>
      <c r="AU487" s="139" t="s">
        <v>97</v>
      </c>
      <c r="AY487" s="16" t="s">
        <v>158</v>
      </c>
      <c r="BE487" s="140">
        <f>IF(N487="základní",J487,0)</f>
        <v>10665.9</v>
      </c>
      <c r="BF487" s="140">
        <f>IF(N487="snížená",J487,0)</f>
        <v>0</v>
      </c>
      <c r="BG487" s="140">
        <f>IF(N487="zákl. přenesená",J487,0)</f>
        <v>0</v>
      </c>
      <c r="BH487" s="140">
        <f>IF(N487="sníž. přenesená",J487,0)</f>
        <v>0</v>
      </c>
      <c r="BI487" s="140">
        <f>IF(N487="nulová",J487,0)</f>
        <v>0</v>
      </c>
      <c r="BJ487" s="16" t="s">
        <v>95</v>
      </c>
      <c r="BK487" s="140">
        <f>ROUND(I487*H487,2)</f>
        <v>10665.9</v>
      </c>
      <c r="BL487" s="16" t="s">
        <v>215</v>
      </c>
      <c r="BM487" s="139" t="s">
        <v>801</v>
      </c>
    </row>
    <row r="488" spans="2:65" s="1" customFormat="1">
      <c r="B488" s="29"/>
      <c r="D488" s="141" t="s">
        <v>168</v>
      </c>
      <c r="F488" s="142" t="s">
        <v>802</v>
      </c>
      <c r="L488" s="29"/>
      <c r="M488" s="143"/>
      <c r="T488" s="53"/>
      <c r="AT488" s="16" t="s">
        <v>168</v>
      </c>
      <c r="AU488" s="16" t="s">
        <v>97</v>
      </c>
    </row>
    <row r="489" spans="2:65" s="1" customFormat="1" ht="44.25" customHeight="1">
      <c r="B489" s="128"/>
      <c r="C489" s="129" t="s">
        <v>803</v>
      </c>
      <c r="D489" s="129" t="s">
        <v>161</v>
      </c>
      <c r="E489" s="130" t="s">
        <v>804</v>
      </c>
      <c r="F489" s="131" t="s">
        <v>805</v>
      </c>
      <c r="G489" s="132" t="s">
        <v>164</v>
      </c>
      <c r="H489" s="133">
        <v>169.3</v>
      </c>
      <c r="I489" s="134">
        <v>850</v>
      </c>
      <c r="J489" s="134">
        <f>ROUND(I489*H489,2)</f>
        <v>143905</v>
      </c>
      <c r="K489" s="131" t="s">
        <v>165</v>
      </c>
      <c r="L489" s="29"/>
      <c r="M489" s="135" t="s">
        <v>1</v>
      </c>
      <c r="N489" s="136" t="s">
        <v>52</v>
      </c>
      <c r="O489" s="137">
        <v>0.85499999999999998</v>
      </c>
      <c r="P489" s="137">
        <f>O489*H489</f>
        <v>144.75149999999999</v>
      </c>
      <c r="Q489" s="137">
        <v>5.1999999999999998E-3</v>
      </c>
      <c r="R489" s="137">
        <f>Q489*H489</f>
        <v>0.88036000000000003</v>
      </c>
      <c r="S489" s="137">
        <v>0</v>
      </c>
      <c r="T489" s="138">
        <f>S489*H489</f>
        <v>0</v>
      </c>
      <c r="AR489" s="139" t="s">
        <v>215</v>
      </c>
      <c r="AT489" s="139" t="s">
        <v>161</v>
      </c>
      <c r="AU489" s="139" t="s">
        <v>97</v>
      </c>
      <c r="AY489" s="16" t="s">
        <v>158</v>
      </c>
      <c r="BE489" s="140">
        <f>IF(N489="základní",J489,0)</f>
        <v>143905</v>
      </c>
      <c r="BF489" s="140">
        <f>IF(N489="snížená",J489,0)</f>
        <v>0</v>
      </c>
      <c r="BG489" s="140">
        <f>IF(N489="zákl. přenesená",J489,0)</f>
        <v>0</v>
      </c>
      <c r="BH489" s="140">
        <f>IF(N489="sníž. přenesená",J489,0)</f>
        <v>0</v>
      </c>
      <c r="BI489" s="140">
        <f>IF(N489="nulová",J489,0)</f>
        <v>0</v>
      </c>
      <c r="BJ489" s="16" t="s">
        <v>95</v>
      </c>
      <c r="BK489" s="140">
        <f>ROUND(I489*H489,2)</f>
        <v>143905</v>
      </c>
      <c r="BL489" s="16" t="s">
        <v>215</v>
      </c>
      <c r="BM489" s="139" t="s">
        <v>806</v>
      </c>
    </row>
    <row r="490" spans="2:65" s="1" customFormat="1">
      <c r="B490" s="29"/>
      <c r="D490" s="141" t="s">
        <v>168</v>
      </c>
      <c r="F490" s="142" t="s">
        <v>807</v>
      </c>
      <c r="L490" s="29"/>
      <c r="M490" s="143"/>
      <c r="T490" s="53"/>
      <c r="AT490" s="16" t="s">
        <v>168</v>
      </c>
      <c r="AU490" s="16" t="s">
        <v>97</v>
      </c>
    </row>
    <row r="491" spans="2:65" s="1" customFormat="1" ht="29.25">
      <c r="B491" s="29"/>
      <c r="D491" s="145" t="s">
        <v>376</v>
      </c>
      <c r="F491" s="166" t="s">
        <v>808</v>
      </c>
      <c r="L491" s="29"/>
      <c r="M491" s="143"/>
      <c r="T491" s="53"/>
      <c r="AT491" s="16" t="s">
        <v>376</v>
      </c>
      <c r="AU491" s="16" t="s">
        <v>97</v>
      </c>
    </row>
    <row r="492" spans="2:65" s="1" customFormat="1" ht="37.9" customHeight="1">
      <c r="B492" s="128"/>
      <c r="C492" s="167" t="s">
        <v>809</v>
      </c>
      <c r="D492" s="167" t="s">
        <v>438</v>
      </c>
      <c r="E492" s="168" t="s">
        <v>810</v>
      </c>
      <c r="F492" s="169" t="s">
        <v>811</v>
      </c>
      <c r="G492" s="170" t="s">
        <v>164</v>
      </c>
      <c r="H492" s="171">
        <v>186.23</v>
      </c>
      <c r="I492" s="172">
        <v>1150</v>
      </c>
      <c r="J492" s="172">
        <f>ROUND(I492*H492,2)</f>
        <v>214164.5</v>
      </c>
      <c r="K492" s="169" t="s">
        <v>165</v>
      </c>
      <c r="L492" s="173"/>
      <c r="M492" s="174" t="s">
        <v>1</v>
      </c>
      <c r="N492" s="175" t="s">
        <v>52</v>
      </c>
      <c r="O492" s="137">
        <v>0</v>
      </c>
      <c r="P492" s="137">
        <f>O492*H492</f>
        <v>0</v>
      </c>
      <c r="Q492" s="137">
        <v>2.1999999999999999E-2</v>
      </c>
      <c r="R492" s="137">
        <f>Q492*H492</f>
        <v>4.0970599999999999</v>
      </c>
      <c r="S492" s="137">
        <v>0</v>
      </c>
      <c r="T492" s="138">
        <f>S492*H492</f>
        <v>0</v>
      </c>
      <c r="AR492" s="139" t="s">
        <v>557</v>
      </c>
      <c r="AT492" s="139" t="s">
        <v>438</v>
      </c>
      <c r="AU492" s="139" t="s">
        <v>97</v>
      </c>
      <c r="AY492" s="16" t="s">
        <v>158</v>
      </c>
      <c r="BE492" s="140">
        <f>IF(N492="základní",J492,0)</f>
        <v>214164.5</v>
      </c>
      <c r="BF492" s="140">
        <f>IF(N492="snížená",J492,0)</f>
        <v>0</v>
      </c>
      <c r="BG492" s="140">
        <f>IF(N492="zákl. přenesená",J492,0)</f>
        <v>0</v>
      </c>
      <c r="BH492" s="140">
        <f>IF(N492="sníž. přenesená",J492,0)</f>
        <v>0</v>
      </c>
      <c r="BI492" s="140">
        <f>IF(N492="nulová",J492,0)</f>
        <v>0</v>
      </c>
      <c r="BJ492" s="16" t="s">
        <v>95</v>
      </c>
      <c r="BK492" s="140">
        <f>ROUND(I492*H492,2)</f>
        <v>214164.5</v>
      </c>
      <c r="BL492" s="16" t="s">
        <v>215</v>
      </c>
      <c r="BM492" s="139" t="s">
        <v>812</v>
      </c>
    </row>
    <row r="493" spans="2:65" s="12" customFormat="1">
      <c r="B493" s="144"/>
      <c r="D493" s="145" t="s">
        <v>170</v>
      </c>
      <c r="F493" s="147" t="s">
        <v>813</v>
      </c>
      <c r="H493" s="148">
        <v>186.23</v>
      </c>
      <c r="L493" s="144"/>
      <c r="M493" s="149"/>
      <c r="T493" s="150"/>
      <c r="AT493" s="146" t="s">
        <v>170</v>
      </c>
      <c r="AU493" s="146" t="s">
        <v>97</v>
      </c>
      <c r="AV493" s="12" t="s">
        <v>97</v>
      </c>
      <c r="AW493" s="12" t="s">
        <v>3</v>
      </c>
      <c r="AX493" s="12" t="s">
        <v>95</v>
      </c>
      <c r="AY493" s="146" t="s">
        <v>158</v>
      </c>
    </row>
    <row r="494" spans="2:65" s="1" customFormat="1" ht="44.25" customHeight="1">
      <c r="B494" s="128"/>
      <c r="C494" s="129" t="s">
        <v>814</v>
      </c>
      <c r="D494" s="129" t="s">
        <v>161</v>
      </c>
      <c r="E494" s="130" t="s">
        <v>815</v>
      </c>
      <c r="F494" s="131" t="s">
        <v>816</v>
      </c>
      <c r="G494" s="132" t="s">
        <v>627</v>
      </c>
      <c r="H494" s="133">
        <v>3715.2890000000002</v>
      </c>
      <c r="I494" s="134">
        <v>6.58</v>
      </c>
      <c r="J494" s="134">
        <f>ROUND(I494*H494,2)</f>
        <v>24446.6</v>
      </c>
      <c r="K494" s="131" t="s">
        <v>165</v>
      </c>
      <c r="L494" s="29"/>
      <c r="M494" s="135" t="s">
        <v>1</v>
      </c>
      <c r="N494" s="136" t="s">
        <v>52</v>
      </c>
      <c r="O494" s="137">
        <v>0</v>
      </c>
      <c r="P494" s="137">
        <f>O494*H494</f>
        <v>0</v>
      </c>
      <c r="Q494" s="137">
        <v>0</v>
      </c>
      <c r="R494" s="137">
        <f>Q494*H494</f>
        <v>0</v>
      </c>
      <c r="S494" s="137">
        <v>0</v>
      </c>
      <c r="T494" s="138">
        <f>S494*H494</f>
        <v>0</v>
      </c>
      <c r="AR494" s="139" t="s">
        <v>215</v>
      </c>
      <c r="AT494" s="139" t="s">
        <v>161</v>
      </c>
      <c r="AU494" s="139" t="s">
        <v>97</v>
      </c>
      <c r="AY494" s="16" t="s">
        <v>158</v>
      </c>
      <c r="BE494" s="140">
        <f>IF(N494="základní",J494,0)</f>
        <v>24446.6</v>
      </c>
      <c r="BF494" s="140">
        <f>IF(N494="snížená",J494,0)</f>
        <v>0</v>
      </c>
      <c r="BG494" s="140">
        <f>IF(N494="zákl. přenesená",J494,0)</f>
        <v>0</v>
      </c>
      <c r="BH494" s="140">
        <f>IF(N494="sníž. přenesená",J494,0)</f>
        <v>0</v>
      </c>
      <c r="BI494" s="140">
        <f>IF(N494="nulová",J494,0)</f>
        <v>0</v>
      </c>
      <c r="BJ494" s="16" t="s">
        <v>95</v>
      </c>
      <c r="BK494" s="140">
        <f>ROUND(I494*H494,2)</f>
        <v>24446.6</v>
      </c>
      <c r="BL494" s="16" t="s">
        <v>215</v>
      </c>
      <c r="BM494" s="139" t="s">
        <v>817</v>
      </c>
    </row>
    <row r="495" spans="2:65" s="1" customFormat="1">
      <c r="B495" s="29"/>
      <c r="D495" s="141" t="s">
        <v>168</v>
      </c>
      <c r="F495" s="142" t="s">
        <v>818</v>
      </c>
      <c r="L495" s="29"/>
      <c r="M495" s="143"/>
      <c r="T495" s="53"/>
      <c r="AT495" s="16" t="s">
        <v>168</v>
      </c>
      <c r="AU495" s="16" t="s">
        <v>97</v>
      </c>
    </row>
    <row r="496" spans="2:65" s="11" customFormat="1" ht="22.9" customHeight="1">
      <c r="B496" s="117"/>
      <c r="D496" s="118" t="s">
        <v>86</v>
      </c>
      <c r="E496" s="126" t="s">
        <v>819</v>
      </c>
      <c r="F496" s="126" t="s">
        <v>820</v>
      </c>
      <c r="J496" s="127">
        <f>BK496</f>
        <v>833305.59</v>
      </c>
      <c r="L496" s="117"/>
      <c r="M496" s="121"/>
      <c r="P496" s="122">
        <f>SUM(P497:P510)</f>
        <v>505.08734000000004</v>
      </c>
      <c r="R496" s="122">
        <f>SUM(R497:R510)</f>
        <v>14.202898000000001</v>
      </c>
      <c r="T496" s="123">
        <f>SUM(T497:T510)</f>
        <v>0</v>
      </c>
      <c r="AR496" s="118" t="s">
        <v>97</v>
      </c>
      <c r="AT496" s="124" t="s">
        <v>86</v>
      </c>
      <c r="AU496" s="124" t="s">
        <v>95</v>
      </c>
      <c r="AY496" s="118" t="s">
        <v>158</v>
      </c>
      <c r="BK496" s="125">
        <f>SUM(BK497:BK510)</f>
        <v>833305.59</v>
      </c>
    </row>
    <row r="497" spans="2:65" s="1" customFormat="1" ht="24.2" customHeight="1">
      <c r="B497" s="128"/>
      <c r="C497" s="129" t="s">
        <v>821</v>
      </c>
      <c r="D497" s="129" t="s">
        <v>161</v>
      </c>
      <c r="E497" s="130" t="s">
        <v>822</v>
      </c>
      <c r="F497" s="131" t="s">
        <v>823</v>
      </c>
      <c r="G497" s="132" t="s">
        <v>164</v>
      </c>
      <c r="H497" s="133">
        <v>171.74</v>
      </c>
      <c r="I497" s="134">
        <v>5.56</v>
      </c>
      <c r="J497" s="134">
        <f>ROUND(I497*H497,2)</f>
        <v>954.87</v>
      </c>
      <c r="K497" s="131" t="s">
        <v>165</v>
      </c>
      <c r="L497" s="29"/>
      <c r="M497" s="135" t="s">
        <v>1</v>
      </c>
      <c r="N497" s="136" t="s">
        <v>52</v>
      </c>
      <c r="O497" s="137">
        <v>0.01</v>
      </c>
      <c r="P497" s="137">
        <f>O497*H497</f>
        <v>1.7174</v>
      </c>
      <c r="Q497" s="137">
        <v>0</v>
      </c>
      <c r="R497" s="137">
        <f>Q497*H497</f>
        <v>0</v>
      </c>
      <c r="S497" s="137">
        <v>0</v>
      </c>
      <c r="T497" s="138">
        <f>S497*H497</f>
        <v>0</v>
      </c>
      <c r="AR497" s="139" t="s">
        <v>215</v>
      </c>
      <c r="AT497" s="139" t="s">
        <v>161</v>
      </c>
      <c r="AU497" s="139" t="s">
        <v>97</v>
      </c>
      <c r="AY497" s="16" t="s">
        <v>158</v>
      </c>
      <c r="BE497" s="140">
        <f>IF(N497="základní",J497,0)</f>
        <v>954.87</v>
      </c>
      <c r="BF497" s="140">
        <f>IF(N497="snížená",J497,0)</f>
        <v>0</v>
      </c>
      <c r="BG497" s="140">
        <f>IF(N497="zákl. přenesená",J497,0)</f>
        <v>0</v>
      </c>
      <c r="BH497" s="140">
        <f>IF(N497="sníž. přenesená",J497,0)</f>
        <v>0</v>
      </c>
      <c r="BI497" s="140">
        <f>IF(N497="nulová",J497,0)</f>
        <v>0</v>
      </c>
      <c r="BJ497" s="16" t="s">
        <v>95</v>
      </c>
      <c r="BK497" s="140">
        <f>ROUND(I497*H497,2)</f>
        <v>954.87</v>
      </c>
      <c r="BL497" s="16" t="s">
        <v>215</v>
      </c>
      <c r="BM497" s="139" t="s">
        <v>824</v>
      </c>
    </row>
    <row r="498" spans="2:65" s="1" customFormat="1">
      <c r="B498" s="29"/>
      <c r="D498" s="141" t="s">
        <v>168</v>
      </c>
      <c r="F498" s="142" t="s">
        <v>825</v>
      </c>
      <c r="L498" s="29"/>
      <c r="M498" s="143"/>
      <c r="T498" s="53"/>
      <c r="AT498" s="16" t="s">
        <v>168</v>
      </c>
      <c r="AU498" s="16" t="s">
        <v>97</v>
      </c>
    </row>
    <row r="499" spans="2:65" s="14" customFormat="1">
      <c r="B499" s="157"/>
      <c r="D499" s="145" t="s">
        <v>170</v>
      </c>
      <c r="E499" s="158" t="s">
        <v>1</v>
      </c>
      <c r="F499" s="159" t="s">
        <v>408</v>
      </c>
      <c r="H499" s="158" t="s">
        <v>1</v>
      </c>
      <c r="L499" s="157"/>
      <c r="M499" s="160"/>
      <c r="T499" s="161"/>
      <c r="AT499" s="158" t="s">
        <v>170</v>
      </c>
      <c r="AU499" s="158" t="s">
        <v>97</v>
      </c>
      <c r="AV499" s="14" t="s">
        <v>95</v>
      </c>
      <c r="AW499" s="14" t="s">
        <v>40</v>
      </c>
      <c r="AX499" s="14" t="s">
        <v>87</v>
      </c>
      <c r="AY499" s="158" t="s">
        <v>158</v>
      </c>
    </row>
    <row r="500" spans="2:65" s="12" customFormat="1">
      <c r="B500" s="144"/>
      <c r="D500" s="145" t="s">
        <v>170</v>
      </c>
      <c r="E500" s="146" t="s">
        <v>1</v>
      </c>
      <c r="F500" s="147" t="s">
        <v>826</v>
      </c>
      <c r="H500" s="148">
        <v>171.74</v>
      </c>
      <c r="L500" s="144"/>
      <c r="M500" s="149"/>
      <c r="T500" s="150"/>
      <c r="AT500" s="146" t="s">
        <v>170</v>
      </c>
      <c r="AU500" s="146" t="s">
        <v>97</v>
      </c>
      <c r="AV500" s="12" t="s">
        <v>97</v>
      </c>
      <c r="AW500" s="12" t="s">
        <v>40</v>
      </c>
      <c r="AX500" s="12" t="s">
        <v>87</v>
      </c>
      <c r="AY500" s="146" t="s">
        <v>158</v>
      </c>
    </row>
    <row r="501" spans="2:65" s="13" customFormat="1">
      <c r="B501" s="151"/>
      <c r="D501" s="145" t="s">
        <v>170</v>
      </c>
      <c r="E501" s="152" t="s">
        <v>1</v>
      </c>
      <c r="F501" s="153" t="s">
        <v>174</v>
      </c>
      <c r="H501" s="154">
        <v>171.74</v>
      </c>
      <c r="L501" s="151"/>
      <c r="M501" s="155"/>
      <c r="T501" s="156"/>
      <c r="AT501" s="152" t="s">
        <v>170</v>
      </c>
      <c r="AU501" s="152" t="s">
        <v>97</v>
      </c>
      <c r="AV501" s="13" t="s">
        <v>166</v>
      </c>
      <c r="AW501" s="13" t="s">
        <v>40</v>
      </c>
      <c r="AX501" s="13" t="s">
        <v>95</v>
      </c>
      <c r="AY501" s="152" t="s">
        <v>158</v>
      </c>
    </row>
    <row r="502" spans="2:65" s="1" customFormat="1" ht="24.2" customHeight="1">
      <c r="B502" s="128"/>
      <c r="C502" s="129" t="s">
        <v>827</v>
      </c>
      <c r="D502" s="129" t="s">
        <v>161</v>
      </c>
      <c r="E502" s="130" t="s">
        <v>828</v>
      </c>
      <c r="F502" s="131" t="s">
        <v>829</v>
      </c>
      <c r="G502" s="132" t="s">
        <v>164</v>
      </c>
      <c r="H502" s="133">
        <v>171.74</v>
      </c>
      <c r="I502" s="134">
        <v>127</v>
      </c>
      <c r="J502" s="134">
        <f>ROUND(I502*H502,2)</f>
        <v>21810.98</v>
      </c>
      <c r="K502" s="131" t="s">
        <v>165</v>
      </c>
      <c r="L502" s="29"/>
      <c r="M502" s="135" t="s">
        <v>1</v>
      </c>
      <c r="N502" s="136" t="s">
        <v>52</v>
      </c>
      <c r="O502" s="137">
        <v>0.113</v>
      </c>
      <c r="P502" s="137">
        <f>O502*H502</f>
        <v>19.40662</v>
      </c>
      <c r="Q502" s="137">
        <v>1.9000000000000001E-4</v>
      </c>
      <c r="R502" s="137">
        <f>Q502*H502</f>
        <v>3.2630600000000003E-2</v>
      </c>
      <c r="S502" s="137">
        <v>0</v>
      </c>
      <c r="T502" s="138">
        <f>S502*H502</f>
        <v>0</v>
      </c>
      <c r="AR502" s="139" t="s">
        <v>215</v>
      </c>
      <c r="AT502" s="139" t="s">
        <v>161</v>
      </c>
      <c r="AU502" s="139" t="s">
        <v>97</v>
      </c>
      <c r="AY502" s="16" t="s">
        <v>158</v>
      </c>
      <c r="BE502" s="140">
        <f>IF(N502="základní",J502,0)</f>
        <v>21810.98</v>
      </c>
      <c r="BF502" s="140">
        <f>IF(N502="snížená",J502,0)</f>
        <v>0</v>
      </c>
      <c r="BG502" s="140">
        <f>IF(N502="zákl. přenesená",J502,0)</f>
        <v>0</v>
      </c>
      <c r="BH502" s="140">
        <f>IF(N502="sníž. přenesená",J502,0)</f>
        <v>0</v>
      </c>
      <c r="BI502" s="140">
        <f>IF(N502="nulová",J502,0)</f>
        <v>0</v>
      </c>
      <c r="BJ502" s="16" t="s">
        <v>95</v>
      </c>
      <c r="BK502" s="140">
        <f>ROUND(I502*H502,2)</f>
        <v>21810.98</v>
      </c>
      <c r="BL502" s="16" t="s">
        <v>215</v>
      </c>
      <c r="BM502" s="139" t="s">
        <v>830</v>
      </c>
    </row>
    <row r="503" spans="2:65" s="1" customFormat="1">
      <c r="B503" s="29"/>
      <c r="D503" s="141" t="s">
        <v>168</v>
      </c>
      <c r="F503" s="142" t="s">
        <v>831</v>
      </c>
      <c r="L503" s="29"/>
      <c r="M503" s="143"/>
      <c r="T503" s="53"/>
      <c r="AT503" s="16" t="s">
        <v>168</v>
      </c>
      <c r="AU503" s="16" t="s">
        <v>97</v>
      </c>
    </row>
    <row r="504" spans="2:65" s="1" customFormat="1" ht="24.2" customHeight="1">
      <c r="B504" s="128"/>
      <c r="C504" s="129" t="s">
        <v>832</v>
      </c>
      <c r="D504" s="129" t="s">
        <v>161</v>
      </c>
      <c r="E504" s="130" t="s">
        <v>833</v>
      </c>
      <c r="F504" s="131" t="s">
        <v>834</v>
      </c>
      <c r="G504" s="132" t="s">
        <v>164</v>
      </c>
      <c r="H504" s="133">
        <v>171.74</v>
      </c>
      <c r="I504" s="134">
        <v>3850</v>
      </c>
      <c r="J504" s="134">
        <f>ROUND(I504*H504,2)</f>
        <v>661199</v>
      </c>
      <c r="K504" s="131" t="s">
        <v>165</v>
      </c>
      <c r="L504" s="29"/>
      <c r="M504" s="135" t="s">
        <v>1</v>
      </c>
      <c r="N504" s="136" t="s">
        <v>52</v>
      </c>
      <c r="O504" s="137">
        <v>2.36</v>
      </c>
      <c r="P504" s="137">
        <f>O504*H504</f>
        <v>405.3064</v>
      </c>
      <c r="Q504" s="137">
        <v>6.5820000000000004E-2</v>
      </c>
      <c r="R504" s="137">
        <f>Q504*H504</f>
        <v>11.303926800000001</v>
      </c>
      <c r="S504" s="137">
        <v>0</v>
      </c>
      <c r="T504" s="138">
        <f>S504*H504</f>
        <v>0</v>
      </c>
      <c r="AR504" s="139" t="s">
        <v>215</v>
      </c>
      <c r="AT504" s="139" t="s">
        <v>161</v>
      </c>
      <c r="AU504" s="139" t="s">
        <v>97</v>
      </c>
      <c r="AY504" s="16" t="s">
        <v>158</v>
      </c>
      <c r="BE504" s="140">
        <f>IF(N504="základní",J504,0)</f>
        <v>661199</v>
      </c>
      <c r="BF504" s="140">
        <f>IF(N504="snížená",J504,0)</f>
        <v>0</v>
      </c>
      <c r="BG504" s="140">
        <f>IF(N504="zákl. přenesená",J504,0)</f>
        <v>0</v>
      </c>
      <c r="BH504" s="140">
        <f>IF(N504="sníž. přenesená",J504,0)</f>
        <v>0</v>
      </c>
      <c r="BI504" s="140">
        <f>IF(N504="nulová",J504,0)</f>
        <v>0</v>
      </c>
      <c r="BJ504" s="16" t="s">
        <v>95</v>
      </c>
      <c r="BK504" s="140">
        <f>ROUND(I504*H504,2)</f>
        <v>661199</v>
      </c>
      <c r="BL504" s="16" t="s">
        <v>215</v>
      </c>
      <c r="BM504" s="139" t="s">
        <v>835</v>
      </c>
    </row>
    <row r="505" spans="2:65" s="1" customFormat="1">
      <c r="B505" s="29"/>
      <c r="D505" s="141" t="s">
        <v>168</v>
      </c>
      <c r="F505" s="142" t="s">
        <v>836</v>
      </c>
      <c r="L505" s="29"/>
      <c r="M505" s="143"/>
      <c r="T505" s="53"/>
      <c r="AT505" s="16" t="s">
        <v>168</v>
      </c>
      <c r="AU505" s="16" t="s">
        <v>97</v>
      </c>
    </row>
    <row r="506" spans="2:65" s="1" customFormat="1" ht="29.25">
      <c r="B506" s="29"/>
      <c r="D506" s="145" t="s">
        <v>376</v>
      </c>
      <c r="F506" s="166" t="s">
        <v>808</v>
      </c>
      <c r="L506" s="29"/>
      <c r="M506" s="143"/>
      <c r="T506" s="53"/>
      <c r="AT506" s="16" t="s">
        <v>376</v>
      </c>
      <c r="AU506" s="16" t="s">
        <v>97</v>
      </c>
    </row>
    <row r="507" spans="2:65" s="1" customFormat="1" ht="33" customHeight="1">
      <c r="B507" s="128"/>
      <c r="C507" s="129" t="s">
        <v>837</v>
      </c>
      <c r="D507" s="129" t="s">
        <v>161</v>
      </c>
      <c r="E507" s="130" t="s">
        <v>838</v>
      </c>
      <c r="F507" s="131" t="s">
        <v>839</v>
      </c>
      <c r="G507" s="132" t="s">
        <v>164</v>
      </c>
      <c r="H507" s="133">
        <v>171.74</v>
      </c>
      <c r="I507" s="134">
        <v>696</v>
      </c>
      <c r="J507" s="134">
        <f>ROUND(I507*H507,2)</f>
        <v>119531.04</v>
      </c>
      <c r="K507" s="131" t="s">
        <v>165</v>
      </c>
      <c r="L507" s="29"/>
      <c r="M507" s="135" t="s">
        <v>1</v>
      </c>
      <c r="N507" s="136" t="s">
        <v>52</v>
      </c>
      <c r="O507" s="137">
        <v>0.45800000000000002</v>
      </c>
      <c r="P507" s="137">
        <f>O507*H507</f>
        <v>78.656920000000014</v>
      </c>
      <c r="Q507" s="137">
        <v>1.669E-2</v>
      </c>
      <c r="R507" s="137">
        <f>Q507*H507</f>
        <v>2.8663406</v>
      </c>
      <c r="S507" s="137">
        <v>0</v>
      </c>
      <c r="T507" s="138">
        <f>S507*H507</f>
        <v>0</v>
      </c>
      <c r="AR507" s="139" t="s">
        <v>215</v>
      </c>
      <c r="AT507" s="139" t="s">
        <v>161</v>
      </c>
      <c r="AU507" s="139" t="s">
        <v>97</v>
      </c>
      <c r="AY507" s="16" t="s">
        <v>158</v>
      </c>
      <c r="BE507" s="140">
        <f>IF(N507="základní",J507,0)</f>
        <v>119531.04</v>
      </c>
      <c r="BF507" s="140">
        <f>IF(N507="snížená",J507,0)</f>
        <v>0</v>
      </c>
      <c r="BG507" s="140">
        <f>IF(N507="zákl. přenesená",J507,0)</f>
        <v>0</v>
      </c>
      <c r="BH507" s="140">
        <f>IF(N507="sníž. přenesená",J507,0)</f>
        <v>0</v>
      </c>
      <c r="BI507" s="140">
        <f>IF(N507="nulová",J507,0)</f>
        <v>0</v>
      </c>
      <c r="BJ507" s="16" t="s">
        <v>95</v>
      </c>
      <c r="BK507" s="140">
        <f>ROUND(I507*H507,2)</f>
        <v>119531.04</v>
      </c>
      <c r="BL507" s="16" t="s">
        <v>215</v>
      </c>
      <c r="BM507" s="139" t="s">
        <v>840</v>
      </c>
    </row>
    <row r="508" spans="2:65" s="1" customFormat="1">
      <c r="B508" s="29"/>
      <c r="D508" s="141" t="s">
        <v>168</v>
      </c>
      <c r="F508" s="142" t="s">
        <v>841</v>
      </c>
      <c r="L508" s="29"/>
      <c r="M508" s="143"/>
      <c r="T508" s="53"/>
      <c r="AT508" s="16" t="s">
        <v>168</v>
      </c>
      <c r="AU508" s="16" t="s">
        <v>97</v>
      </c>
    </row>
    <row r="509" spans="2:65" s="1" customFormat="1" ht="44.25" customHeight="1">
      <c r="B509" s="128"/>
      <c r="C509" s="129" t="s">
        <v>842</v>
      </c>
      <c r="D509" s="129" t="s">
        <v>161</v>
      </c>
      <c r="E509" s="130" t="s">
        <v>843</v>
      </c>
      <c r="F509" s="131" t="s">
        <v>844</v>
      </c>
      <c r="G509" s="132" t="s">
        <v>627</v>
      </c>
      <c r="H509" s="133">
        <v>8034.9589999999998</v>
      </c>
      <c r="I509" s="134">
        <v>3.71</v>
      </c>
      <c r="J509" s="134">
        <f>ROUND(I509*H509,2)</f>
        <v>29809.7</v>
      </c>
      <c r="K509" s="131" t="s">
        <v>165</v>
      </c>
      <c r="L509" s="29"/>
      <c r="M509" s="135" t="s">
        <v>1</v>
      </c>
      <c r="N509" s="136" t="s">
        <v>52</v>
      </c>
      <c r="O509" s="137">
        <v>0</v>
      </c>
      <c r="P509" s="137">
        <f>O509*H509</f>
        <v>0</v>
      </c>
      <c r="Q509" s="137">
        <v>0</v>
      </c>
      <c r="R509" s="137">
        <f>Q509*H509</f>
        <v>0</v>
      </c>
      <c r="S509" s="137">
        <v>0</v>
      </c>
      <c r="T509" s="138">
        <f>S509*H509</f>
        <v>0</v>
      </c>
      <c r="AR509" s="139" t="s">
        <v>215</v>
      </c>
      <c r="AT509" s="139" t="s">
        <v>161</v>
      </c>
      <c r="AU509" s="139" t="s">
        <v>97</v>
      </c>
      <c r="AY509" s="16" t="s">
        <v>158</v>
      </c>
      <c r="BE509" s="140">
        <f>IF(N509="základní",J509,0)</f>
        <v>29809.7</v>
      </c>
      <c r="BF509" s="140">
        <f>IF(N509="snížená",J509,0)</f>
        <v>0</v>
      </c>
      <c r="BG509" s="140">
        <f>IF(N509="zákl. přenesená",J509,0)</f>
        <v>0</v>
      </c>
      <c r="BH509" s="140">
        <f>IF(N509="sníž. přenesená",J509,0)</f>
        <v>0</v>
      </c>
      <c r="BI509" s="140">
        <f>IF(N509="nulová",J509,0)</f>
        <v>0</v>
      </c>
      <c r="BJ509" s="16" t="s">
        <v>95</v>
      </c>
      <c r="BK509" s="140">
        <f>ROUND(I509*H509,2)</f>
        <v>29809.7</v>
      </c>
      <c r="BL509" s="16" t="s">
        <v>215</v>
      </c>
      <c r="BM509" s="139" t="s">
        <v>845</v>
      </c>
    </row>
    <row r="510" spans="2:65" s="1" customFormat="1">
      <c r="B510" s="29"/>
      <c r="D510" s="141" t="s">
        <v>168</v>
      </c>
      <c r="F510" s="142" t="s">
        <v>846</v>
      </c>
      <c r="L510" s="29"/>
      <c r="M510" s="143"/>
      <c r="T510" s="53"/>
      <c r="AT510" s="16" t="s">
        <v>168</v>
      </c>
      <c r="AU510" s="16" t="s">
        <v>97</v>
      </c>
    </row>
    <row r="511" spans="2:65" s="11" customFormat="1" ht="22.9" customHeight="1">
      <c r="B511" s="117"/>
      <c r="D511" s="118" t="s">
        <v>86</v>
      </c>
      <c r="E511" s="126" t="s">
        <v>847</v>
      </c>
      <c r="F511" s="126" t="s">
        <v>848</v>
      </c>
      <c r="J511" s="127">
        <f>BK511</f>
        <v>871626.98</v>
      </c>
      <c r="L511" s="117"/>
      <c r="M511" s="121"/>
      <c r="P511" s="122">
        <f>SUM(P512:P531)</f>
        <v>500.45599999999996</v>
      </c>
      <c r="R511" s="122">
        <f>SUM(R512:R531)</f>
        <v>13.571360000000002</v>
      </c>
      <c r="T511" s="123">
        <f>SUM(T512:T531)</f>
        <v>0</v>
      </c>
      <c r="AR511" s="118" t="s">
        <v>97</v>
      </c>
      <c r="AT511" s="124" t="s">
        <v>86</v>
      </c>
      <c r="AU511" s="124" t="s">
        <v>95</v>
      </c>
      <c r="AY511" s="118" t="s">
        <v>158</v>
      </c>
      <c r="BK511" s="125">
        <f>SUM(BK512:BK531)</f>
        <v>871626.98</v>
      </c>
    </row>
    <row r="512" spans="2:65" s="1" customFormat="1" ht="24.2" customHeight="1">
      <c r="B512" s="128"/>
      <c r="C512" s="129" t="s">
        <v>849</v>
      </c>
      <c r="D512" s="129" t="s">
        <v>161</v>
      </c>
      <c r="E512" s="130" t="s">
        <v>850</v>
      </c>
      <c r="F512" s="131" t="s">
        <v>851</v>
      </c>
      <c r="G512" s="132" t="s">
        <v>164</v>
      </c>
      <c r="H512" s="133">
        <v>242</v>
      </c>
      <c r="I512" s="134">
        <v>476</v>
      </c>
      <c r="J512" s="134">
        <f>ROUND(I512*H512,2)</f>
        <v>115192</v>
      </c>
      <c r="K512" s="131" t="s">
        <v>165</v>
      </c>
      <c r="L512" s="29"/>
      <c r="M512" s="135" t="s">
        <v>1</v>
      </c>
      <c r="N512" s="136" t="s">
        <v>52</v>
      </c>
      <c r="O512" s="137">
        <v>0.29399999999999998</v>
      </c>
      <c r="P512" s="137">
        <f>O512*H512</f>
        <v>71.147999999999996</v>
      </c>
      <c r="Q512" s="137">
        <v>3.78E-2</v>
      </c>
      <c r="R512" s="137">
        <f>Q512*H512</f>
        <v>9.1476000000000006</v>
      </c>
      <c r="S512" s="137">
        <v>0</v>
      </c>
      <c r="T512" s="138">
        <f>S512*H512</f>
        <v>0</v>
      </c>
      <c r="AR512" s="139" t="s">
        <v>166</v>
      </c>
      <c r="AT512" s="139" t="s">
        <v>161</v>
      </c>
      <c r="AU512" s="139" t="s">
        <v>97</v>
      </c>
      <c r="AY512" s="16" t="s">
        <v>158</v>
      </c>
      <c r="BE512" s="140">
        <f>IF(N512="základní",J512,0)</f>
        <v>115192</v>
      </c>
      <c r="BF512" s="140">
        <f>IF(N512="snížená",J512,0)</f>
        <v>0</v>
      </c>
      <c r="BG512" s="140">
        <f>IF(N512="zákl. přenesená",J512,0)</f>
        <v>0</v>
      </c>
      <c r="BH512" s="140">
        <f>IF(N512="sníž. přenesená",J512,0)</f>
        <v>0</v>
      </c>
      <c r="BI512" s="140">
        <f>IF(N512="nulová",J512,0)</f>
        <v>0</v>
      </c>
      <c r="BJ512" s="16" t="s">
        <v>95</v>
      </c>
      <c r="BK512" s="140">
        <f>ROUND(I512*H512,2)</f>
        <v>115192</v>
      </c>
      <c r="BL512" s="16" t="s">
        <v>166</v>
      </c>
      <c r="BM512" s="139" t="s">
        <v>852</v>
      </c>
    </row>
    <row r="513" spans="2:65" s="1" customFormat="1">
      <c r="B513" s="29"/>
      <c r="D513" s="141" t="s">
        <v>168</v>
      </c>
      <c r="F513" s="142" t="s">
        <v>853</v>
      </c>
      <c r="L513" s="29"/>
      <c r="M513" s="143"/>
      <c r="T513" s="53"/>
      <c r="AT513" s="16" t="s">
        <v>168</v>
      </c>
      <c r="AU513" s="16" t="s">
        <v>97</v>
      </c>
    </row>
    <row r="514" spans="2:65" s="14" customFormat="1">
      <c r="B514" s="157"/>
      <c r="D514" s="145" t="s">
        <v>170</v>
      </c>
      <c r="E514" s="158" t="s">
        <v>1</v>
      </c>
      <c r="F514" s="159" t="s">
        <v>408</v>
      </c>
      <c r="H514" s="158" t="s">
        <v>1</v>
      </c>
      <c r="L514" s="157"/>
      <c r="M514" s="160"/>
      <c r="T514" s="161"/>
      <c r="AT514" s="158" t="s">
        <v>170</v>
      </c>
      <c r="AU514" s="158" t="s">
        <v>97</v>
      </c>
      <c r="AV514" s="14" t="s">
        <v>95</v>
      </c>
      <c r="AW514" s="14" t="s">
        <v>40</v>
      </c>
      <c r="AX514" s="14" t="s">
        <v>87</v>
      </c>
      <c r="AY514" s="158" t="s">
        <v>158</v>
      </c>
    </row>
    <row r="515" spans="2:65" s="12" customFormat="1">
      <c r="B515" s="144"/>
      <c r="D515" s="145" t="s">
        <v>170</v>
      </c>
      <c r="E515" s="146" t="s">
        <v>1</v>
      </c>
      <c r="F515" s="147" t="s">
        <v>854</v>
      </c>
      <c r="H515" s="148">
        <v>242</v>
      </c>
      <c r="L515" s="144"/>
      <c r="M515" s="149"/>
      <c r="T515" s="150"/>
      <c r="AT515" s="146" t="s">
        <v>170</v>
      </c>
      <c r="AU515" s="146" t="s">
        <v>97</v>
      </c>
      <c r="AV515" s="12" t="s">
        <v>97</v>
      </c>
      <c r="AW515" s="12" t="s">
        <v>40</v>
      </c>
      <c r="AX515" s="12" t="s">
        <v>87</v>
      </c>
      <c r="AY515" s="146" t="s">
        <v>158</v>
      </c>
    </row>
    <row r="516" spans="2:65" s="13" customFormat="1">
      <c r="B516" s="151"/>
      <c r="D516" s="145" t="s">
        <v>170</v>
      </c>
      <c r="E516" s="152" t="s">
        <v>1</v>
      </c>
      <c r="F516" s="153" t="s">
        <v>174</v>
      </c>
      <c r="H516" s="154">
        <v>242</v>
      </c>
      <c r="L516" s="151"/>
      <c r="M516" s="155"/>
      <c r="T516" s="156"/>
      <c r="AT516" s="152" t="s">
        <v>170</v>
      </c>
      <c r="AU516" s="152" t="s">
        <v>97</v>
      </c>
      <c r="AV516" s="13" t="s">
        <v>166</v>
      </c>
      <c r="AW516" s="13" t="s">
        <v>40</v>
      </c>
      <c r="AX516" s="13" t="s">
        <v>95</v>
      </c>
      <c r="AY516" s="152" t="s">
        <v>158</v>
      </c>
    </row>
    <row r="517" spans="2:65" s="1" customFormat="1" ht="24.2" customHeight="1">
      <c r="B517" s="128"/>
      <c r="C517" s="129" t="s">
        <v>855</v>
      </c>
      <c r="D517" s="129" t="s">
        <v>161</v>
      </c>
      <c r="E517" s="130" t="s">
        <v>856</v>
      </c>
      <c r="F517" s="131" t="s">
        <v>857</v>
      </c>
      <c r="G517" s="132" t="s">
        <v>164</v>
      </c>
      <c r="H517" s="133">
        <v>242</v>
      </c>
      <c r="I517" s="134">
        <v>67.7</v>
      </c>
      <c r="J517" s="134">
        <f>ROUND(I517*H517,2)</f>
        <v>16383.4</v>
      </c>
      <c r="K517" s="131" t="s">
        <v>165</v>
      </c>
      <c r="L517" s="29"/>
      <c r="M517" s="135" t="s">
        <v>1</v>
      </c>
      <c r="N517" s="136" t="s">
        <v>52</v>
      </c>
      <c r="O517" s="137">
        <v>7.2999999999999995E-2</v>
      </c>
      <c r="P517" s="137">
        <f>O517*H517</f>
        <v>17.666</v>
      </c>
      <c r="Q517" s="137">
        <v>0</v>
      </c>
      <c r="R517" s="137">
        <f>Q517*H517</f>
        <v>0</v>
      </c>
      <c r="S517" s="137">
        <v>0</v>
      </c>
      <c r="T517" s="138">
        <f>S517*H517</f>
        <v>0</v>
      </c>
      <c r="AR517" s="139" t="s">
        <v>215</v>
      </c>
      <c r="AT517" s="139" t="s">
        <v>161</v>
      </c>
      <c r="AU517" s="139" t="s">
        <v>97</v>
      </c>
      <c r="AY517" s="16" t="s">
        <v>158</v>
      </c>
      <c r="BE517" s="140">
        <f>IF(N517="základní",J517,0)</f>
        <v>16383.4</v>
      </c>
      <c r="BF517" s="140">
        <f>IF(N517="snížená",J517,0)</f>
        <v>0</v>
      </c>
      <c r="BG517" s="140">
        <f>IF(N517="zákl. přenesená",J517,0)</f>
        <v>0</v>
      </c>
      <c r="BH517" s="140">
        <f>IF(N517="sníž. přenesená",J517,0)</f>
        <v>0</v>
      </c>
      <c r="BI517" s="140">
        <f>IF(N517="nulová",J517,0)</f>
        <v>0</v>
      </c>
      <c r="BJ517" s="16" t="s">
        <v>95</v>
      </c>
      <c r="BK517" s="140">
        <f>ROUND(I517*H517,2)</f>
        <v>16383.4</v>
      </c>
      <c r="BL517" s="16" t="s">
        <v>215</v>
      </c>
      <c r="BM517" s="139" t="s">
        <v>858</v>
      </c>
    </row>
    <row r="518" spans="2:65" s="1" customFormat="1">
      <c r="B518" s="29"/>
      <c r="D518" s="141" t="s">
        <v>168</v>
      </c>
      <c r="F518" s="142" t="s">
        <v>859</v>
      </c>
      <c r="L518" s="29"/>
      <c r="M518" s="143"/>
      <c r="T518" s="53"/>
      <c r="AT518" s="16" t="s">
        <v>168</v>
      </c>
      <c r="AU518" s="16" t="s">
        <v>97</v>
      </c>
    </row>
    <row r="519" spans="2:65" s="1" customFormat="1" ht="21.75" customHeight="1">
      <c r="B519" s="128"/>
      <c r="C519" s="129" t="s">
        <v>860</v>
      </c>
      <c r="D519" s="129" t="s">
        <v>161</v>
      </c>
      <c r="E519" s="130" t="s">
        <v>861</v>
      </c>
      <c r="F519" s="131" t="s">
        <v>862</v>
      </c>
      <c r="G519" s="132" t="s">
        <v>164</v>
      </c>
      <c r="H519" s="133">
        <v>242</v>
      </c>
      <c r="I519" s="134">
        <v>16.5</v>
      </c>
      <c r="J519" s="134">
        <f>ROUND(I519*H519,2)</f>
        <v>3993</v>
      </c>
      <c r="K519" s="131" t="s">
        <v>165</v>
      </c>
      <c r="L519" s="29"/>
      <c r="M519" s="135" t="s">
        <v>1</v>
      </c>
      <c r="N519" s="136" t="s">
        <v>52</v>
      </c>
      <c r="O519" s="137">
        <v>2.4E-2</v>
      </c>
      <c r="P519" s="137">
        <f>O519*H519</f>
        <v>5.8079999999999998</v>
      </c>
      <c r="Q519" s="137">
        <v>0</v>
      </c>
      <c r="R519" s="137">
        <f>Q519*H519</f>
        <v>0</v>
      </c>
      <c r="S519" s="137">
        <v>0</v>
      </c>
      <c r="T519" s="138">
        <f>S519*H519</f>
        <v>0</v>
      </c>
      <c r="AR519" s="139" t="s">
        <v>215</v>
      </c>
      <c r="AT519" s="139" t="s">
        <v>161</v>
      </c>
      <c r="AU519" s="139" t="s">
        <v>97</v>
      </c>
      <c r="AY519" s="16" t="s">
        <v>158</v>
      </c>
      <c r="BE519" s="140">
        <f>IF(N519="základní",J519,0)</f>
        <v>3993</v>
      </c>
      <c r="BF519" s="140">
        <f>IF(N519="snížená",J519,0)</f>
        <v>0</v>
      </c>
      <c r="BG519" s="140">
        <f>IF(N519="zákl. přenesená",J519,0)</f>
        <v>0</v>
      </c>
      <c r="BH519" s="140">
        <f>IF(N519="sníž. přenesená",J519,0)</f>
        <v>0</v>
      </c>
      <c r="BI519" s="140">
        <f>IF(N519="nulová",J519,0)</f>
        <v>0</v>
      </c>
      <c r="BJ519" s="16" t="s">
        <v>95</v>
      </c>
      <c r="BK519" s="140">
        <f>ROUND(I519*H519,2)</f>
        <v>3993</v>
      </c>
      <c r="BL519" s="16" t="s">
        <v>215</v>
      </c>
      <c r="BM519" s="139" t="s">
        <v>863</v>
      </c>
    </row>
    <row r="520" spans="2:65" s="1" customFormat="1">
      <c r="B520" s="29"/>
      <c r="D520" s="141" t="s">
        <v>168</v>
      </c>
      <c r="F520" s="142" t="s">
        <v>864</v>
      </c>
      <c r="L520" s="29"/>
      <c r="M520" s="143"/>
      <c r="T520" s="53"/>
      <c r="AT520" s="16" t="s">
        <v>168</v>
      </c>
      <c r="AU520" s="16" t="s">
        <v>97</v>
      </c>
    </row>
    <row r="521" spans="2:65" s="1" customFormat="1" ht="55.5" customHeight="1">
      <c r="B521" s="128"/>
      <c r="C521" s="129" t="s">
        <v>865</v>
      </c>
      <c r="D521" s="129" t="s">
        <v>161</v>
      </c>
      <c r="E521" s="130" t="s">
        <v>866</v>
      </c>
      <c r="F521" s="131" t="s">
        <v>867</v>
      </c>
      <c r="G521" s="132" t="s">
        <v>164</v>
      </c>
      <c r="H521" s="133">
        <v>242</v>
      </c>
      <c r="I521" s="134">
        <v>2680</v>
      </c>
      <c r="J521" s="134">
        <f>ROUND(I521*H521,2)</f>
        <v>648560</v>
      </c>
      <c r="K521" s="131" t="s">
        <v>165</v>
      </c>
      <c r="L521" s="29"/>
      <c r="M521" s="135" t="s">
        <v>1</v>
      </c>
      <c r="N521" s="136" t="s">
        <v>52</v>
      </c>
      <c r="O521" s="137">
        <v>1.4419999999999999</v>
      </c>
      <c r="P521" s="137">
        <f>O521*H521</f>
        <v>348.964</v>
      </c>
      <c r="Q521" s="137">
        <v>1.796E-2</v>
      </c>
      <c r="R521" s="137">
        <f>Q521*H521</f>
        <v>4.3463200000000004</v>
      </c>
      <c r="S521" s="137">
        <v>0</v>
      </c>
      <c r="T521" s="138">
        <f>S521*H521</f>
        <v>0</v>
      </c>
      <c r="AR521" s="139" t="s">
        <v>215</v>
      </c>
      <c r="AT521" s="139" t="s">
        <v>161</v>
      </c>
      <c r="AU521" s="139" t="s">
        <v>97</v>
      </c>
      <c r="AY521" s="16" t="s">
        <v>158</v>
      </c>
      <c r="BE521" s="140">
        <f>IF(N521="základní",J521,0)</f>
        <v>648560</v>
      </c>
      <c r="BF521" s="140">
        <f>IF(N521="snížená",J521,0)</f>
        <v>0</v>
      </c>
      <c r="BG521" s="140">
        <f>IF(N521="zákl. přenesená",J521,0)</f>
        <v>0</v>
      </c>
      <c r="BH521" s="140">
        <f>IF(N521="sníž. přenesená",J521,0)</f>
        <v>0</v>
      </c>
      <c r="BI521" s="140">
        <f>IF(N521="nulová",J521,0)</f>
        <v>0</v>
      </c>
      <c r="BJ521" s="16" t="s">
        <v>95</v>
      </c>
      <c r="BK521" s="140">
        <f>ROUND(I521*H521,2)</f>
        <v>648560</v>
      </c>
      <c r="BL521" s="16" t="s">
        <v>215</v>
      </c>
      <c r="BM521" s="139" t="s">
        <v>868</v>
      </c>
    </row>
    <row r="522" spans="2:65" s="1" customFormat="1">
      <c r="B522" s="29"/>
      <c r="D522" s="141" t="s">
        <v>168</v>
      </c>
      <c r="F522" s="142" t="s">
        <v>869</v>
      </c>
      <c r="L522" s="29"/>
      <c r="M522" s="143"/>
      <c r="T522" s="53"/>
      <c r="AT522" s="16" t="s">
        <v>168</v>
      </c>
      <c r="AU522" s="16" t="s">
        <v>97</v>
      </c>
    </row>
    <row r="523" spans="2:65" s="1" customFormat="1" ht="29.25">
      <c r="B523" s="29"/>
      <c r="D523" s="145" t="s">
        <v>376</v>
      </c>
      <c r="F523" s="166" t="s">
        <v>808</v>
      </c>
      <c r="L523" s="29"/>
      <c r="M523" s="143"/>
      <c r="T523" s="53"/>
      <c r="AT523" s="16" t="s">
        <v>376</v>
      </c>
      <c r="AU523" s="16" t="s">
        <v>97</v>
      </c>
    </row>
    <row r="524" spans="2:65" s="1" customFormat="1" ht="24.2" customHeight="1">
      <c r="B524" s="128"/>
      <c r="C524" s="129" t="s">
        <v>870</v>
      </c>
      <c r="D524" s="129" t="s">
        <v>161</v>
      </c>
      <c r="E524" s="130" t="s">
        <v>871</v>
      </c>
      <c r="F524" s="131" t="s">
        <v>872</v>
      </c>
      <c r="G524" s="132" t="s">
        <v>164</v>
      </c>
      <c r="H524" s="133">
        <v>242</v>
      </c>
      <c r="I524" s="134">
        <v>117</v>
      </c>
      <c r="J524" s="134">
        <f>ROUND(I524*H524,2)</f>
        <v>28314</v>
      </c>
      <c r="K524" s="131" t="s">
        <v>165</v>
      </c>
      <c r="L524" s="29"/>
      <c r="M524" s="135" t="s">
        <v>1</v>
      </c>
      <c r="N524" s="136" t="s">
        <v>52</v>
      </c>
      <c r="O524" s="137">
        <v>0.09</v>
      </c>
      <c r="P524" s="137">
        <f>O524*H524</f>
        <v>21.779999999999998</v>
      </c>
      <c r="Q524" s="137">
        <v>1.6000000000000001E-4</v>
      </c>
      <c r="R524" s="137">
        <f>Q524*H524</f>
        <v>3.8720000000000004E-2</v>
      </c>
      <c r="S524" s="137">
        <v>0</v>
      </c>
      <c r="T524" s="138">
        <f>S524*H524</f>
        <v>0</v>
      </c>
      <c r="AR524" s="139" t="s">
        <v>215</v>
      </c>
      <c r="AT524" s="139" t="s">
        <v>161</v>
      </c>
      <c r="AU524" s="139" t="s">
        <v>97</v>
      </c>
      <c r="AY524" s="16" t="s">
        <v>158</v>
      </c>
      <c r="BE524" s="140">
        <f>IF(N524="základní",J524,0)</f>
        <v>28314</v>
      </c>
      <c r="BF524" s="140">
        <f>IF(N524="snížená",J524,0)</f>
        <v>0</v>
      </c>
      <c r="BG524" s="140">
        <f>IF(N524="zákl. přenesená",J524,0)</f>
        <v>0</v>
      </c>
      <c r="BH524" s="140">
        <f>IF(N524="sníž. přenesená",J524,0)</f>
        <v>0</v>
      </c>
      <c r="BI524" s="140">
        <f>IF(N524="nulová",J524,0)</f>
        <v>0</v>
      </c>
      <c r="BJ524" s="16" t="s">
        <v>95</v>
      </c>
      <c r="BK524" s="140">
        <f>ROUND(I524*H524,2)</f>
        <v>28314</v>
      </c>
      <c r="BL524" s="16" t="s">
        <v>215</v>
      </c>
      <c r="BM524" s="139" t="s">
        <v>873</v>
      </c>
    </row>
    <row r="525" spans="2:65" s="1" customFormat="1">
      <c r="B525" s="29"/>
      <c r="D525" s="141" t="s">
        <v>168</v>
      </c>
      <c r="F525" s="142" t="s">
        <v>874</v>
      </c>
      <c r="L525" s="29"/>
      <c r="M525" s="143"/>
      <c r="T525" s="53"/>
      <c r="AT525" s="16" t="s">
        <v>168</v>
      </c>
      <c r="AU525" s="16" t="s">
        <v>97</v>
      </c>
    </row>
    <row r="526" spans="2:65" s="1" customFormat="1" ht="37.9" customHeight="1">
      <c r="B526" s="128"/>
      <c r="C526" s="129" t="s">
        <v>875</v>
      </c>
      <c r="D526" s="129" t="s">
        <v>161</v>
      </c>
      <c r="E526" s="130" t="s">
        <v>876</v>
      </c>
      <c r="F526" s="131" t="s">
        <v>877</v>
      </c>
      <c r="G526" s="132" t="s">
        <v>164</v>
      </c>
      <c r="H526" s="133">
        <v>242</v>
      </c>
      <c r="I526" s="134">
        <v>174</v>
      </c>
      <c r="J526" s="134">
        <f>ROUND(I526*H526,2)</f>
        <v>42108</v>
      </c>
      <c r="K526" s="131" t="s">
        <v>165</v>
      </c>
      <c r="L526" s="29"/>
      <c r="M526" s="135" t="s">
        <v>1</v>
      </c>
      <c r="N526" s="136" t="s">
        <v>52</v>
      </c>
      <c r="O526" s="137">
        <v>0.09</v>
      </c>
      <c r="P526" s="137">
        <f>O526*H526</f>
        <v>21.779999999999998</v>
      </c>
      <c r="Q526" s="137">
        <v>1.4999999999999999E-4</v>
      </c>
      <c r="R526" s="137">
        <f>Q526*H526</f>
        <v>3.6299999999999999E-2</v>
      </c>
      <c r="S526" s="137">
        <v>0</v>
      </c>
      <c r="T526" s="138">
        <f>S526*H526</f>
        <v>0</v>
      </c>
      <c r="AR526" s="139" t="s">
        <v>215</v>
      </c>
      <c r="AT526" s="139" t="s">
        <v>161</v>
      </c>
      <c r="AU526" s="139" t="s">
        <v>97</v>
      </c>
      <c r="AY526" s="16" t="s">
        <v>158</v>
      </c>
      <c r="BE526" s="140">
        <f>IF(N526="základní",J526,0)</f>
        <v>42108</v>
      </c>
      <c r="BF526" s="140">
        <f>IF(N526="snížená",J526,0)</f>
        <v>0</v>
      </c>
      <c r="BG526" s="140">
        <f>IF(N526="zákl. přenesená",J526,0)</f>
        <v>0</v>
      </c>
      <c r="BH526" s="140">
        <f>IF(N526="sníž. přenesená",J526,0)</f>
        <v>0</v>
      </c>
      <c r="BI526" s="140">
        <f>IF(N526="nulová",J526,0)</f>
        <v>0</v>
      </c>
      <c r="BJ526" s="16" t="s">
        <v>95</v>
      </c>
      <c r="BK526" s="140">
        <f>ROUND(I526*H526,2)</f>
        <v>42108</v>
      </c>
      <c r="BL526" s="16" t="s">
        <v>215</v>
      </c>
      <c r="BM526" s="139" t="s">
        <v>878</v>
      </c>
    </row>
    <row r="527" spans="2:65" s="1" customFormat="1">
      <c r="B527" s="29"/>
      <c r="D527" s="141" t="s">
        <v>168</v>
      </c>
      <c r="F527" s="142" t="s">
        <v>879</v>
      </c>
      <c r="L527" s="29"/>
      <c r="M527" s="143"/>
      <c r="T527" s="53"/>
      <c r="AT527" s="16" t="s">
        <v>168</v>
      </c>
      <c r="AU527" s="16" t="s">
        <v>97</v>
      </c>
    </row>
    <row r="528" spans="2:65" s="1" customFormat="1" ht="33" customHeight="1">
      <c r="B528" s="128"/>
      <c r="C528" s="129" t="s">
        <v>880</v>
      </c>
      <c r="D528" s="129" t="s">
        <v>161</v>
      </c>
      <c r="E528" s="130" t="s">
        <v>881</v>
      </c>
      <c r="F528" s="131" t="s">
        <v>882</v>
      </c>
      <c r="G528" s="132" t="s">
        <v>164</v>
      </c>
      <c r="H528" s="133">
        <v>242</v>
      </c>
      <c r="I528" s="134">
        <v>33.5</v>
      </c>
      <c r="J528" s="134">
        <f>ROUND(I528*H528,2)</f>
        <v>8107</v>
      </c>
      <c r="K528" s="131" t="s">
        <v>165</v>
      </c>
      <c r="L528" s="29"/>
      <c r="M528" s="135" t="s">
        <v>1</v>
      </c>
      <c r="N528" s="136" t="s">
        <v>52</v>
      </c>
      <c r="O528" s="137">
        <v>5.5E-2</v>
      </c>
      <c r="P528" s="137">
        <f>O528*H528</f>
        <v>13.31</v>
      </c>
      <c r="Q528" s="137">
        <v>1.0000000000000001E-5</v>
      </c>
      <c r="R528" s="137">
        <f>Q528*H528</f>
        <v>2.4200000000000003E-3</v>
      </c>
      <c r="S528" s="137">
        <v>0</v>
      </c>
      <c r="T528" s="138">
        <f>S528*H528</f>
        <v>0</v>
      </c>
      <c r="AR528" s="139" t="s">
        <v>215</v>
      </c>
      <c r="AT528" s="139" t="s">
        <v>161</v>
      </c>
      <c r="AU528" s="139" t="s">
        <v>97</v>
      </c>
      <c r="AY528" s="16" t="s">
        <v>158</v>
      </c>
      <c r="BE528" s="140">
        <f>IF(N528="základní",J528,0)</f>
        <v>8107</v>
      </c>
      <c r="BF528" s="140">
        <f>IF(N528="snížená",J528,0)</f>
        <v>0</v>
      </c>
      <c r="BG528" s="140">
        <f>IF(N528="zákl. přenesená",J528,0)</f>
        <v>0</v>
      </c>
      <c r="BH528" s="140">
        <f>IF(N528="sníž. přenesená",J528,0)</f>
        <v>0</v>
      </c>
      <c r="BI528" s="140">
        <f>IF(N528="nulová",J528,0)</f>
        <v>0</v>
      </c>
      <c r="BJ528" s="16" t="s">
        <v>95</v>
      </c>
      <c r="BK528" s="140">
        <f>ROUND(I528*H528,2)</f>
        <v>8107</v>
      </c>
      <c r="BL528" s="16" t="s">
        <v>215</v>
      </c>
      <c r="BM528" s="139" t="s">
        <v>883</v>
      </c>
    </row>
    <row r="529" spans="2:65" s="1" customFormat="1">
      <c r="B529" s="29"/>
      <c r="D529" s="141" t="s">
        <v>168</v>
      </c>
      <c r="F529" s="142" t="s">
        <v>884</v>
      </c>
      <c r="L529" s="29"/>
      <c r="M529" s="143"/>
      <c r="T529" s="53"/>
      <c r="AT529" s="16" t="s">
        <v>168</v>
      </c>
      <c r="AU529" s="16" t="s">
        <v>97</v>
      </c>
    </row>
    <row r="530" spans="2:65" s="1" customFormat="1" ht="44.25" customHeight="1">
      <c r="B530" s="128"/>
      <c r="C530" s="129" t="s">
        <v>885</v>
      </c>
      <c r="D530" s="129" t="s">
        <v>161</v>
      </c>
      <c r="E530" s="130" t="s">
        <v>886</v>
      </c>
      <c r="F530" s="131" t="s">
        <v>887</v>
      </c>
      <c r="G530" s="132" t="s">
        <v>627</v>
      </c>
      <c r="H530" s="133">
        <v>7474.6540000000005</v>
      </c>
      <c r="I530" s="134">
        <v>1.2</v>
      </c>
      <c r="J530" s="134">
        <f>ROUND(I530*H530,2)</f>
        <v>8969.58</v>
      </c>
      <c r="K530" s="131" t="s">
        <v>165</v>
      </c>
      <c r="L530" s="29"/>
      <c r="M530" s="135" t="s">
        <v>1</v>
      </c>
      <c r="N530" s="136" t="s">
        <v>52</v>
      </c>
      <c r="O530" s="137">
        <v>0</v>
      </c>
      <c r="P530" s="137">
        <f>O530*H530</f>
        <v>0</v>
      </c>
      <c r="Q530" s="137">
        <v>0</v>
      </c>
      <c r="R530" s="137">
        <f>Q530*H530</f>
        <v>0</v>
      </c>
      <c r="S530" s="137">
        <v>0</v>
      </c>
      <c r="T530" s="138">
        <f>S530*H530</f>
        <v>0</v>
      </c>
      <c r="AR530" s="139" t="s">
        <v>215</v>
      </c>
      <c r="AT530" s="139" t="s">
        <v>161</v>
      </c>
      <c r="AU530" s="139" t="s">
        <v>97</v>
      </c>
      <c r="AY530" s="16" t="s">
        <v>158</v>
      </c>
      <c r="BE530" s="140">
        <f>IF(N530="základní",J530,0)</f>
        <v>8969.58</v>
      </c>
      <c r="BF530" s="140">
        <f>IF(N530="snížená",J530,0)</f>
        <v>0</v>
      </c>
      <c r="BG530" s="140">
        <f>IF(N530="zákl. přenesená",J530,0)</f>
        <v>0</v>
      </c>
      <c r="BH530" s="140">
        <f>IF(N530="sníž. přenesená",J530,0)</f>
        <v>0</v>
      </c>
      <c r="BI530" s="140">
        <f>IF(N530="nulová",J530,0)</f>
        <v>0</v>
      </c>
      <c r="BJ530" s="16" t="s">
        <v>95</v>
      </c>
      <c r="BK530" s="140">
        <f>ROUND(I530*H530,2)</f>
        <v>8969.58</v>
      </c>
      <c r="BL530" s="16" t="s">
        <v>215</v>
      </c>
      <c r="BM530" s="139" t="s">
        <v>888</v>
      </c>
    </row>
    <row r="531" spans="2:65" s="1" customFormat="1">
      <c r="B531" s="29"/>
      <c r="D531" s="141" t="s">
        <v>168</v>
      </c>
      <c r="F531" s="142" t="s">
        <v>889</v>
      </c>
      <c r="L531" s="29"/>
      <c r="M531" s="143"/>
      <c r="T531" s="53"/>
      <c r="AT531" s="16" t="s">
        <v>168</v>
      </c>
      <c r="AU531" s="16" t="s">
        <v>97</v>
      </c>
    </row>
    <row r="532" spans="2:65" s="11" customFormat="1" ht="22.9" customHeight="1">
      <c r="B532" s="117"/>
      <c r="D532" s="118" t="s">
        <v>86</v>
      </c>
      <c r="E532" s="126" t="s">
        <v>890</v>
      </c>
      <c r="F532" s="126" t="s">
        <v>891</v>
      </c>
      <c r="J532" s="127">
        <f>BK532</f>
        <v>309148.46000000002</v>
      </c>
      <c r="L532" s="117"/>
      <c r="M532" s="121"/>
      <c r="P532" s="122">
        <f>SUM(P533:P567)</f>
        <v>98.643749999999997</v>
      </c>
      <c r="R532" s="122">
        <f>SUM(R533:R567)</f>
        <v>2.5586250000000001</v>
      </c>
      <c r="T532" s="123">
        <f>SUM(T533:T567)</f>
        <v>0</v>
      </c>
      <c r="AR532" s="118" t="s">
        <v>97</v>
      </c>
      <c r="AT532" s="124" t="s">
        <v>86</v>
      </c>
      <c r="AU532" s="124" t="s">
        <v>95</v>
      </c>
      <c r="AY532" s="118" t="s">
        <v>158</v>
      </c>
      <c r="BK532" s="125">
        <f>SUM(BK533:BK567)</f>
        <v>309148.46000000002</v>
      </c>
    </row>
    <row r="533" spans="2:65" s="1" customFormat="1" ht="24.2" customHeight="1">
      <c r="B533" s="128"/>
      <c r="C533" s="129" t="s">
        <v>892</v>
      </c>
      <c r="D533" s="129" t="s">
        <v>161</v>
      </c>
      <c r="E533" s="130" t="s">
        <v>893</v>
      </c>
      <c r="F533" s="131" t="s">
        <v>894</v>
      </c>
      <c r="G533" s="132" t="s">
        <v>164</v>
      </c>
      <c r="H533" s="133">
        <v>131.25</v>
      </c>
      <c r="I533" s="134">
        <v>7.77</v>
      </c>
      <c r="J533" s="134">
        <f>ROUND(I533*H533,2)</f>
        <v>1019.81</v>
      </c>
      <c r="K533" s="131" t="s">
        <v>165</v>
      </c>
      <c r="L533" s="29"/>
      <c r="M533" s="135" t="s">
        <v>1</v>
      </c>
      <c r="N533" s="136" t="s">
        <v>52</v>
      </c>
      <c r="O533" s="137">
        <v>1.2E-2</v>
      </c>
      <c r="P533" s="137">
        <f>O533*H533</f>
        <v>1.575</v>
      </c>
      <c r="Q533" s="137">
        <v>0</v>
      </c>
      <c r="R533" s="137">
        <f>Q533*H533</f>
        <v>0</v>
      </c>
      <c r="S533" s="137">
        <v>0</v>
      </c>
      <c r="T533" s="138">
        <f>S533*H533</f>
        <v>0</v>
      </c>
      <c r="AR533" s="139" t="s">
        <v>215</v>
      </c>
      <c r="AT533" s="139" t="s">
        <v>161</v>
      </c>
      <c r="AU533" s="139" t="s">
        <v>97</v>
      </c>
      <c r="AY533" s="16" t="s">
        <v>158</v>
      </c>
      <c r="BE533" s="140">
        <f>IF(N533="základní",J533,0)</f>
        <v>1019.81</v>
      </c>
      <c r="BF533" s="140">
        <f>IF(N533="snížená",J533,0)</f>
        <v>0</v>
      </c>
      <c r="BG533" s="140">
        <f>IF(N533="zákl. přenesená",J533,0)</f>
        <v>0</v>
      </c>
      <c r="BH533" s="140">
        <f>IF(N533="sníž. přenesená",J533,0)</f>
        <v>0</v>
      </c>
      <c r="BI533" s="140">
        <f>IF(N533="nulová",J533,0)</f>
        <v>0</v>
      </c>
      <c r="BJ533" s="16" t="s">
        <v>95</v>
      </c>
      <c r="BK533" s="140">
        <f>ROUND(I533*H533,2)</f>
        <v>1019.81</v>
      </c>
      <c r="BL533" s="16" t="s">
        <v>215</v>
      </c>
      <c r="BM533" s="139" t="s">
        <v>895</v>
      </c>
    </row>
    <row r="534" spans="2:65" s="1" customFormat="1">
      <c r="B534" s="29"/>
      <c r="D534" s="141" t="s">
        <v>168</v>
      </c>
      <c r="F534" s="142" t="s">
        <v>896</v>
      </c>
      <c r="L534" s="29"/>
      <c r="M534" s="143"/>
      <c r="T534" s="53"/>
      <c r="AT534" s="16" t="s">
        <v>168</v>
      </c>
      <c r="AU534" s="16" t="s">
        <v>97</v>
      </c>
    </row>
    <row r="535" spans="2:65" s="14" customFormat="1">
      <c r="B535" s="157"/>
      <c r="D535" s="145" t="s">
        <v>170</v>
      </c>
      <c r="E535" s="158" t="s">
        <v>1</v>
      </c>
      <c r="F535" s="159" t="s">
        <v>897</v>
      </c>
      <c r="H535" s="158" t="s">
        <v>1</v>
      </c>
      <c r="L535" s="157"/>
      <c r="M535" s="160"/>
      <c r="T535" s="161"/>
      <c r="AT535" s="158" t="s">
        <v>170</v>
      </c>
      <c r="AU535" s="158" t="s">
        <v>97</v>
      </c>
      <c r="AV535" s="14" t="s">
        <v>95</v>
      </c>
      <c r="AW535" s="14" t="s">
        <v>40</v>
      </c>
      <c r="AX535" s="14" t="s">
        <v>87</v>
      </c>
      <c r="AY535" s="158" t="s">
        <v>158</v>
      </c>
    </row>
    <row r="536" spans="2:65" s="14" customFormat="1">
      <c r="B536" s="157"/>
      <c r="D536" s="145" t="s">
        <v>170</v>
      </c>
      <c r="E536" s="158" t="s">
        <v>1</v>
      </c>
      <c r="F536" s="159" t="s">
        <v>898</v>
      </c>
      <c r="H536" s="158" t="s">
        <v>1</v>
      </c>
      <c r="L536" s="157"/>
      <c r="M536" s="160"/>
      <c r="T536" s="161"/>
      <c r="AT536" s="158" t="s">
        <v>170</v>
      </c>
      <c r="AU536" s="158" t="s">
        <v>97</v>
      </c>
      <c r="AV536" s="14" t="s">
        <v>95</v>
      </c>
      <c r="AW536" s="14" t="s">
        <v>40</v>
      </c>
      <c r="AX536" s="14" t="s">
        <v>87</v>
      </c>
      <c r="AY536" s="158" t="s">
        <v>158</v>
      </c>
    </row>
    <row r="537" spans="2:65" s="12" customFormat="1">
      <c r="B537" s="144"/>
      <c r="D537" s="145" t="s">
        <v>170</v>
      </c>
      <c r="E537" s="146" t="s">
        <v>1</v>
      </c>
      <c r="F537" s="147" t="s">
        <v>899</v>
      </c>
      <c r="H537" s="148">
        <v>22.89</v>
      </c>
      <c r="L537" s="144"/>
      <c r="M537" s="149"/>
      <c r="T537" s="150"/>
      <c r="AT537" s="146" t="s">
        <v>170</v>
      </c>
      <c r="AU537" s="146" t="s">
        <v>97</v>
      </c>
      <c r="AV537" s="12" t="s">
        <v>97</v>
      </c>
      <c r="AW537" s="12" t="s">
        <v>40</v>
      </c>
      <c r="AX537" s="12" t="s">
        <v>87</v>
      </c>
      <c r="AY537" s="146" t="s">
        <v>158</v>
      </c>
    </row>
    <row r="538" spans="2:65" s="14" customFormat="1">
      <c r="B538" s="157"/>
      <c r="D538" s="145" t="s">
        <v>170</v>
      </c>
      <c r="E538" s="158" t="s">
        <v>1</v>
      </c>
      <c r="F538" s="159" t="s">
        <v>900</v>
      </c>
      <c r="H538" s="158" t="s">
        <v>1</v>
      </c>
      <c r="L538" s="157"/>
      <c r="M538" s="160"/>
      <c r="T538" s="161"/>
      <c r="AT538" s="158" t="s">
        <v>170</v>
      </c>
      <c r="AU538" s="158" t="s">
        <v>97</v>
      </c>
      <c r="AV538" s="14" t="s">
        <v>95</v>
      </c>
      <c r="AW538" s="14" t="s">
        <v>40</v>
      </c>
      <c r="AX538" s="14" t="s">
        <v>87</v>
      </c>
      <c r="AY538" s="158" t="s">
        <v>158</v>
      </c>
    </row>
    <row r="539" spans="2:65" s="12" customFormat="1">
      <c r="B539" s="144"/>
      <c r="D539" s="145" t="s">
        <v>170</v>
      </c>
      <c r="E539" s="146" t="s">
        <v>1</v>
      </c>
      <c r="F539" s="147" t="s">
        <v>901</v>
      </c>
      <c r="H539" s="148">
        <v>16.38</v>
      </c>
      <c r="L539" s="144"/>
      <c r="M539" s="149"/>
      <c r="T539" s="150"/>
      <c r="AT539" s="146" t="s">
        <v>170</v>
      </c>
      <c r="AU539" s="146" t="s">
        <v>97</v>
      </c>
      <c r="AV539" s="12" t="s">
        <v>97</v>
      </c>
      <c r="AW539" s="12" t="s">
        <v>40</v>
      </c>
      <c r="AX539" s="12" t="s">
        <v>87</v>
      </c>
      <c r="AY539" s="146" t="s">
        <v>158</v>
      </c>
    </row>
    <row r="540" spans="2:65" s="14" customFormat="1">
      <c r="B540" s="157"/>
      <c r="D540" s="145" t="s">
        <v>170</v>
      </c>
      <c r="E540" s="158" t="s">
        <v>1</v>
      </c>
      <c r="F540" s="159" t="s">
        <v>902</v>
      </c>
      <c r="H540" s="158" t="s">
        <v>1</v>
      </c>
      <c r="L540" s="157"/>
      <c r="M540" s="160"/>
      <c r="T540" s="161"/>
      <c r="AT540" s="158" t="s">
        <v>170</v>
      </c>
      <c r="AU540" s="158" t="s">
        <v>97</v>
      </c>
      <c r="AV540" s="14" t="s">
        <v>95</v>
      </c>
      <c r="AW540" s="14" t="s">
        <v>40</v>
      </c>
      <c r="AX540" s="14" t="s">
        <v>87</v>
      </c>
      <c r="AY540" s="158" t="s">
        <v>158</v>
      </c>
    </row>
    <row r="541" spans="2:65" s="12" customFormat="1">
      <c r="B541" s="144"/>
      <c r="D541" s="145" t="s">
        <v>170</v>
      </c>
      <c r="E541" s="146" t="s">
        <v>1</v>
      </c>
      <c r="F541" s="147" t="s">
        <v>903</v>
      </c>
      <c r="H541" s="148">
        <v>45.99</v>
      </c>
      <c r="L541" s="144"/>
      <c r="M541" s="149"/>
      <c r="T541" s="150"/>
      <c r="AT541" s="146" t="s">
        <v>170</v>
      </c>
      <c r="AU541" s="146" t="s">
        <v>97</v>
      </c>
      <c r="AV541" s="12" t="s">
        <v>97</v>
      </c>
      <c r="AW541" s="12" t="s">
        <v>40</v>
      </c>
      <c r="AX541" s="12" t="s">
        <v>87</v>
      </c>
      <c r="AY541" s="146" t="s">
        <v>158</v>
      </c>
    </row>
    <row r="542" spans="2:65" s="14" customFormat="1">
      <c r="B542" s="157"/>
      <c r="D542" s="145" t="s">
        <v>170</v>
      </c>
      <c r="E542" s="158" t="s">
        <v>1</v>
      </c>
      <c r="F542" s="159" t="s">
        <v>904</v>
      </c>
      <c r="H542" s="158" t="s">
        <v>1</v>
      </c>
      <c r="L542" s="157"/>
      <c r="M542" s="160"/>
      <c r="T542" s="161"/>
      <c r="AT542" s="158" t="s">
        <v>170</v>
      </c>
      <c r="AU542" s="158" t="s">
        <v>97</v>
      </c>
      <c r="AV542" s="14" t="s">
        <v>95</v>
      </c>
      <c r="AW542" s="14" t="s">
        <v>40</v>
      </c>
      <c r="AX542" s="14" t="s">
        <v>87</v>
      </c>
      <c r="AY542" s="158" t="s">
        <v>158</v>
      </c>
    </row>
    <row r="543" spans="2:65" s="12" customFormat="1">
      <c r="B543" s="144"/>
      <c r="D543" s="145" t="s">
        <v>170</v>
      </c>
      <c r="E543" s="146" t="s">
        <v>1</v>
      </c>
      <c r="F543" s="147" t="s">
        <v>903</v>
      </c>
      <c r="H543" s="148">
        <v>45.99</v>
      </c>
      <c r="L543" s="144"/>
      <c r="M543" s="149"/>
      <c r="T543" s="150"/>
      <c r="AT543" s="146" t="s">
        <v>170</v>
      </c>
      <c r="AU543" s="146" t="s">
        <v>97</v>
      </c>
      <c r="AV543" s="12" t="s">
        <v>97</v>
      </c>
      <c r="AW543" s="12" t="s">
        <v>40</v>
      </c>
      <c r="AX543" s="12" t="s">
        <v>87</v>
      </c>
      <c r="AY543" s="146" t="s">
        <v>158</v>
      </c>
    </row>
    <row r="544" spans="2:65" s="13" customFormat="1">
      <c r="B544" s="151"/>
      <c r="D544" s="145" t="s">
        <v>170</v>
      </c>
      <c r="E544" s="152" t="s">
        <v>1</v>
      </c>
      <c r="F544" s="153" t="s">
        <v>174</v>
      </c>
      <c r="H544" s="154">
        <v>131.25</v>
      </c>
      <c r="L544" s="151"/>
      <c r="M544" s="155"/>
      <c r="T544" s="156"/>
      <c r="AT544" s="152" t="s">
        <v>170</v>
      </c>
      <c r="AU544" s="152" t="s">
        <v>97</v>
      </c>
      <c r="AV544" s="13" t="s">
        <v>166</v>
      </c>
      <c r="AW544" s="13" t="s">
        <v>40</v>
      </c>
      <c r="AX544" s="13" t="s">
        <v>95</v>
      </c>
      <c r="AY544" s="152" t="s">
        <v>158</v>
      </c>
    </row>
    <row r="545" spans="2:65" s="1" customFormat="1" ht="24.2" customHeight="1">
      <c r="B545" s="128"/>
      <c r="C545" s="129" t="s">
        <v>905</v>
      </c>
      <c r="D545" s="129" t="s">
        <v>161</v>
      </c>
      <c r="E545" s="130" t="s">
        <v>906</v>
      </c>
      <c r="F545" s="131" t="s">
        <v>907</v>
      </c>
      <c r="G545" s="132" t="s">
        <v>164</v>
      </c>
      <c r="H545" s="133">
        <v>131.25</v>
      </c>
      <c r="I545" s="134">
        <v>63</v>
      </c>
      <c r="J545" s="134">
        <f>ROUND(I545*H545,2)</f>
        <v>8268.75</v>
      </c>
      <c r="K545" s="131" t="s">
        <v>165</v>
      </c>
      <c r="L545" s="29"/>
      <c r="M545" s="135" t="s">
        <v>1</v>
      </c>
      <c r="N545" s="136" t="s">
        <v>52</v>
      </c>
      <c r="O545" s="137">
        <v>4.3999999999999997E-2</v>
      </c>
      <c r="P545" s="137">
        <f>O545*H545</f>
        <v>5.7749999999999995</v>
      </c>
      <c r="Q545" s="137">
        <v>2.9999999999999997E-4</v>
      </c>
      <c r="R545" s="137">
        <f>Q545*H545</f>
        <v>3.9374999999999993E-2</v>
      </c>
      <c r="S545" s="137">
        <v>0</v>
      </c>
      <c r="T545" s="138">
        <f>S545*H545</f>
        <v>0</v>
      </c>
      <c r="AR545" s="139" t="s">
        <v>215</v>
      </c>
      <c r="AT545" s="139" t="s">
        <v>161</v>
      </c>
      <c r="AU545" s="139" t="s">
        <v>97</v>
      </c>
      <c r="AY545" s="16" t="s">
        <v>158</v>
      </c>
      <c r="BE545" s="140">
        <f>IF(N545="základní",J545,0)</f>
        <v>8268.75</v>
      </c>
      <c r="BF545" s="140">
        <f>IF(N545="snížená",J545,0)</f>
        <v>0</v>
      </c>
      <c r="BG545" s="140">
        <f>IF(N545="zákl. přenesená",J545,0)</f>
        <v>0</v>
      </c>
      <c r="BH545" s="140">
        <f>IF(N545="sníž. přenesená",J545,0)</f>
        <v>0</v>
      </c>
      <c r="BI545" s="140">
        <f>IF(N545="nulová",J545,0)</f>
        <v>0</v>
      </c>
      <c r="BJ545" s="16" t="s">
        <v>95</v>
      </c>
      <c r="BK545" s="140">
        <f>ROUND(I545*H545,2)</f>
        <v>8268.75</v>
      </c>
      <c r="BL545" s="16" t="s">
        <v>215</v>
      </c>
      <c r="BM545" s="139" t="s">
        <v>908</v>
      </c>
    </row>
    <row r="546" spans="2:65" s="1" customFormat="1">
      <c r="B546" s="29"/>
      <c r="D546" s="141" t="s">
        <v>168</v>
      </c>
      <c r="F546" s="142" t="s">
        <v>909</v>
      </c>
      <c r="L546" s="29"/>
      <c r="M546" s="143"/>
      <c r="T546" s="53"/>
      <c r="AT546" s="16" t="s">
        <v>168</v>
      </c>
      <c r="AU546" s="16" t="s">
        <v>97</v>
      </c>
    </row>
    <row r="547" spans="2:65" s="1" customFormat="1" ht="24.2" customHeight="1">
      <c r="B547" s="128"/>
      <c r="C547" s="129" t="s">
        <v>910</v>
      </c>
      <c r="D547" s="129" t="s">
        <v>161</v>
      </c>
      <c r="E547" s="130" t="s">
        <v>911</v>
      </c>
      <c r="F547" s="131" t="s">
        <v>912</v>
      </c>
      <c r="G547" s="132" t="s">
        <v>164</v>
      </c>
      <c r="H547" s="133">
        <v>18.75</v>
      </c>
      <c r="I547" s="134">
        <v>650</v>
      </c>
      <c r="J547" s="134">
        <f>ROUND(I547*H547,2)</f>
        <v>12187.5</v>
      </c>
      <c r="K547" s="131" t="s">
        <v>165</v>
      </c>
      <c r="L547" s="29"/>
      <c r="M547" s="135" t="s">
        <v>1</v>
      </c>
      <c r="N547" s="136" t="s">
        <v>52</v>
      </c>
      <c r="O547" s="137">
        <v>0.375</v>
      </c>
      <c r="P547" s="137">
        <f>O547*H547</f>
        <v>7.03125</v>
      </c>
      <c r="Q547" s="137">
        <v>1.5E-3</v>
      </c>
      <c r="R547" s="137">
        <f>Q547*H547</f>
        <v>2.8125000000000001E-2</v>
      </c>
      <c r="S547" s="137">
        <v>0</v>
      </c>
      <c r="T547" s="138">
        <f>S547*H547</f>
        <v>0</v>
      </c>
      <c r="AR547" s="139" t="s">
        <v>215</v>
      </c>
      <c r="AT547" s="139" t="s">
        <v>161</v>
      </c>
      <c r="AU547" s="139" t="s">
        <v>97</v>
      </c>
      <c r="AY547" s="16" t="s">
        <v>158</v>
      </c>
      <c r="BE547" s="140">
        <f>IF(N547="základní",J547,0)</f>
        <v>12187.5</v>
      </c>
      <c r="BF547" s="140">
        <f>IF(N547="snížená",J547,0)</f>
        <v>0</v>
      </c>
      <c r="BG547" s="140">
        <f>IF(N547="zákl. přenesená",J547,0)</f>
        <v>0</v>
      </c>
      <c r="BH547" s="140">
        <f>IF(N547="sníž. přenesená",J547,0)</f>
        <v>0</v>
      </c>
      <c r="BI547" s="140">
        <f>IF(N547="nulová",J547,0)</f>
        <v>0</v>
      </c>
      <c r="BJ547" s="16" t="s">
        <v>95</v>
      </c>
      <c r="BK547" s="140">
        <f>ROUND(I547*H547,2)</f>
        <v>12187.5</v>
      </c>
      <c r="BL547" s="16" t="s">
        <v>215</v>
      </c>
      <c r="BM547" s="139" t="s">
        <v>913</v>
      </c>
    </row>
    <row r="548" spans="2:65" s="1" customFormat="1">
      <c r="B548" s="29"/>
      <c r="D548" s="141" t="s">
        <v>168</v>
      </c>
      <c r="F548" s="142" t="s">
        <v>914</v>
      </c>
      <c r="L548" s="29"/>
      <c r="M548" s="143"/>
      <c r="T548" s="53"/>
      <c r="AT548" s="16" t="s">
        <v>168</v>
      </c>
      <c r="AU548" s="16" t="s">
        <v>97</v>
      </c>
    </row>
    <row r="549" spans="2:65" s="1" customFormat="1" ht="19.5">
      <c r="B549" s="29"/>
      <c r="D549" s="145" t="s">
        <v>376</v>
      </c>
      <c r="F549" s="166" t="s">
        <v>915</v>
      </c>
      <c r="L549" s="29"/>
      <c r="M549" s="143"/>
      <c r="T549" s="53"/>
      <c r="AT549" s="16" t="s">
        <v>376</v>
      </c>
      <c r="AU549" s="16" t="s">
        <v>97</v>
      </c>
    </row>
    <row r="550" spans="2:65" s="14" customFormat="1">
      <c r="B550" s="157"/>
      <c r="D550" s="145" t="s">
        <v>170</v>
      </c>
      <c r="E550" s="158" t="s">
        <v>1</v>
      </c>
      <c r="F550" s="159" t="s">
        <v>897</v>
      </c>
      <c r="H550" s="158" t="s">
        <v>1</v>
      </c>
      <c r="L550" s="157"/>
      <c r="M550" s="160"/>
      <c r="T550" s="161"/>
      <c r="AT550" s="158" t="s">
        <v>170</v>
      </c>
      <c r="AU550" s="158" t="s">
        <v>97</v>
      </c>
      <c r="AV550" s="14" t="s">
        <v>95</v>
      </c>
      <c r="AW550" s="14" t="s">
        <v>40</v>
      </c>
      <c r="AX550" s="14" t="s">
        <v>87</v>
      </c>
      <c r="AY550" s="158" t="s">
        <v>158</v>
      </c>
    </row>
    <row r="551" spans="2:65" s="14" customFormat="1">
      <c r="B551" s="157"/>
      <c r="D551" s="145" t="s">
        <v>170</v>
      </c>
      <c r="E551" s="158" t="s">
        <v>1</v>
      </c>
      <c r="F551" s="159" t="s">
        <v>898</v>
      </c>
      <c r="H551" s="158" t="s">
        <v>1</v>
      </c>
      <c r="L551" s="157"/>
      <c r="M551" s="160"/>
      <c r="T551" s="161"/>
      <c r="AT551" s="158" t="s">
        <v>170</v>
      </c>
      <c r="AU551" s="158" t="s">
        <v>97</v>
      </c>
      <c r="AV551" s="14" t="s">
        <v>95</v>
      </c>
      <c r="AW551" s="14" t="s">
        <v>40</v>
      </c>
      <c r="AX551" s="14" t="s">
        <v>87</v>
      </c>
      <c r="AY551" s="158" t="s">
        <v>158</v>
      </c>
    </row>
    <row r="552" spans="2:65" s="12" customFormat="1">
      <c r="B552" s="144"/>
      <c r="D552" s="145" t="s">
        <v>170</v>
      </c>
      <c r="E552" s="146" t="s">
        <v>1</v>
      </c>
      <c r="F552" s="147" t="s">
        <v>916</v>
      </c>
      <c r="H552" s="148">
        <v>3.27</v>
      </c>
      <c r="L552" s="144"/>
      <c r="M552" s="149"/>
      <c r="T552" s="150"/>
      <c r="AT552" s="146" t="s">
        <v>170</v>
      </c>
      <c r="AU552" s="146" t="s">
        <v>97</v>
      </c>
      <c r="AV552" s="12" t="s">
        <v>97</v>
      </c>
      <c r="AW552" s="12" t="s">
        <v>40</v>
      </c>
      <c r="AX552" s="12" t="s">
        <v>87</v>
      </c>
      <c r="AY552" s="146" t="s">
        <v>158</v>
      </c>
    </row>
    <row r="553" spans="2:65" s="14" customFormat="1">
      <c r="B553" s="157"/>
      <c r="D553" s="145" t="s">
        <v>170</v>
      </c>
      <c r="E553" s="158" t="s">
        <v>1</v>
      </c>
      <c r="F553" s="159" t="s">
        <v>900</v>
      </c>
      <c r="H553" s="158" t="s">
        <v>1</v>
      </c>
      <c r="L553" s="157"/>
      <c r="M553" s="160"/>
      <c r="T553" s="161"/>
      <c r="AT553" s="158" t="s">
        <v>170</v>
      </c>
      <c r="AU553" s="158" t="s">
        <v>97</v>
      </c>
      <c r="AV553" s="14" t="s">
        <v>95</v>
      </c>
      <c r="AW553" s="14" t="s">
        <v>40</v>
      </c>
      <c r="AX553" s="14" t="s">
        <v>87</v>
      </c>
      <c r="AY553" s="158" t="s">
        <v>158</v>
      </c>
    </row>
    <row r="554" spans="2:65" s="12" customFormat="1">
      <c r="B554" s="144"/>
      <c r="D554" s="145" t="s">
        <v>170</v>
      </c>
      <c r="E554" s="146" t="s">
        <v>1</v>
      </c>
      <c r="F554" s="147" t="s">
        <v>917</v>
      </c>
      <c r="H554" s="148">
        <v>2.34</v>
      </c>
      <c r="L554" s="144"/>
      <c r="M554" s="149"/>
      <c r="T554" s="150"/>
      <c r="AT554" s="146" t="s">
        <v>170</v>
      </c>
      <c r="AU554" s="146" t="s">
        <v>97</v>
      </c>
      <c r="AV554" s="12" t="s">
        <v>97</v>
      </c>
      <c r="AW554" s="12" t="s">
        <v>40</v>
      </c>
      <c r="AX554" s="12" t="s">
        <v>87</v>
      </c>
      <c r="AY554" s="146" t="s">
        <v>158</v>
      </c>
    </row>
    <row r="555" spans="2:65" s="14" customFormat="1">
      <c r="B555" s="157"/>
      <c r="D555" s="145" t="s">
        <v>170</v>
      </c>
      <c r="E555" s="158" t="s">
        <v>1</v>
      </c>
      <c r="F555" s="159" t="s">
        <v>902</v>
      </c>
      <c r="H555" s="158" t="s">
        <v>1</v>
      </c>
      <c r="L555" s="157"/>
      <c r="M555" s="160"/>
      <c r="T555" s="161"/>
      <c r="AT555" s="158" t="s">
        <v>170</v>
      </c>
      <c r="AU555" s="158" t="s">
        <v>97</v>
      </c>
      <c r="AV555" s="14" t="s">
        <v>95</v>
      </c>
      <c r="AW555" s="14" t="s">
        <v>40</v>
      </c>
      <c r="AX555" s="14" t="s">
        <v>87</v>
      </c>
      <c r="AY555" s="158" t="s">
        <v>158</v>
      </c>
    </row>
    <row r="556" spans="2:65" s="12" customFormat="1">
      <c r="B556" s="144"/>
      <c r="D556" s="145" t="s">
        <v>170</v>
      </c>
      <c r="E556" s="146" t="s">
        <v>1</v>
      </c>
      <c r="F556" s="147" t="s">
        <v>918</v>
      </c>
      <c r="H556" s="148">
        <v>6.57</v>
      </c>
      <c r="L556" s="144"/>
      <c r="M556" s="149"/>
      <c r="T556" s="150"/>
      <c r="AT556" s="146" t="s">
        <v>170</v>
      </c>
      <c r="AU556" s="146" t="s">
        <v>97</v>
      </c>
      <c r="AV556" s="12" t="s">
        <v>97</v>
      </c>
      <c r="AW556" s="12" t="s">
        <v>40</v>
      </c>
      <c r="AX556" s="12" t="s">
        <v>87</v>
      </c>
      <c r="AY556" s="146" t="s">
        <v>158</v>
      </c>
    </row>
    <row r="557" spans="2:65" s="14" customFormat="1">
      <c r="B557" s="157"/>
      <c r="D557" s="145" t="s">
        <v>170</v>
      </c>
      <c r="E557" s="158" t="s">
        <v>1</v>
      </c>
      <c r="F557" s="159" t="s">
        <v>904</v>
      </c>
      <c r="H557" s="158" t="s">
        <v>1</v>
      </c>
      <c r="L557" s="157"/>
      <c r="M557" s="160"/>
      <c r="T557" s="161"/>
      <c r="AT557" s="158" t="s">
        <v>170</v>
      </c>
      <c r="AU557" s="158" t="s">
        <v>97</v>
      </c>
      <c r="AV557" s="14" t="s">
        <v>95</v>
      </c>
      <c r="AW557" s="14" t="s">
        <v>40</v>
      </c>
      <c r="AX557" s="14" t="s">
        <v>87</v>
      </c>
      <c r="AY557" s="158" t="s">
        <v>158</v>
      </c>
    </row>
    <row r="558" spans="2:65" s="12" customFormat="1">
      <c r="B558" s="144"/>
      <c r="D558" s="145" t="s">
        <v>170</v>
      </c>
      <c r="E558" s="146" t="s">
        <v>1</v>
      </c>
      <c r="F558" s="147" t="s">
        <v>918</v>
      </c>
      <c r="H558" s="148">
        <v>6.57</v>
      </c>
      <c r="L558" s="144"/>
      <c r="M558" s="149"/>
      <c r="T558" s="150"/>
      <c r="AT558" s="146" t="s">
        <v>170</v>
      </c>
      <c r="AU558" s="146" t="s">
        <v>97</v>
      </c>
      <c r="AV558" s="12" t="s">
        <v>97</v>
      </c>
      <c r="AW558" s="12" t="s">
        <v>40</v>
      </c>
      <c r="AX558" s="12" t="s">
        <v>87</v>
      </c>
      <c r="AY558" s="146" t="s">
        <v>158</v>
      </c>
    </row>
    <row r="559" spans="2:65" s="13" customFormat="1">
      <c r="B559" s="151"/>
      <c r="D559" s="145" t="s">
        <v>170</v>
      </c>
      <c r="E559" s="152" t="s">
        <v>1</v>
      </c>
      <c r="F559" s="153" t="s">
        <v>174</v>
      </c>
      <c r="H559" s="154">
        <v>18.75</v>
      </c>
      <c r="L559" s="151"/>
      <c r="M559" s="155"/>
      <c r="T559" s="156"/>
      <c r="AT559" s="152" t="s">
        <v>170</v>
      </c>
      <c r="AU559" s="152" t="s">
        <v>97</v>
      </c>
      <c r="AV559" s="13" t="s">
        <v>166</v>
      </c>
      <c r="AW559" s="13" t="s">
        <v>40</v>
      </c>
      <c r="AX559" s="13" t="s">
        <v>95</v>
      </c>
      <c r="AY559" s="152" t="s">
        <v>158</v>
      </c>
    </row>
    <row r="560" spans="2:65" s="1" customFormat="1" ht="37.9" customHeight="1">
      <c r="B560" s="128"/>
      <c r="C560" s="129" t="s">
        <v>919</v>
      </c>
      <c r="D560" s="129" t="s">
        <v>161</v>
      </c>
      <c r="E560" s="130" t="s">
        <v>920</v>
      </c>
      <c r="F560" s="131" t="s">
        <v>921</v>
      </c>
      <c r="G560" s="132" t="s">
        <v>164</v>
      </c>
      <c r="H560" s="133">
        <v>131.25</v>
      </c>
      <c r="I560" s="134">
        <v>850</v>
      </c>
      <c r="J560" s="134">
        <f>ROUND(I560*H560,2)</f>
        <v>111562.5</v>
      </c>
      <c r="K560" s="131" t="s">
        <v>165</v>
      </c>
      <c r="L560" s="29"/>
      <c r="M560" s="135" t="s">
        <v>1</v>
      </c>
      <c r="N560" s="136" t="s">
        <v>52</v>
      </c>
      <c r="O560" s="137">
        <v>0.64200000000000002</v>
      </c>
      <c r="P560" s="137">
        <f>O560*H560</f>
        <v>84.262500000000003</v>
      </c>
      <c r="Q560" s="137">
        <v>6.0000000000000001E-3</v>
      </c>
      <c r="R560" s="137">
        <f>Q560*H560</f>
        <v>0.78749999999999998</v>
      </c>
      <c r="S560" s="137">
        <v>0</v>
      </c>
      <c r="T560" s="138">
        <f>S560*H560</f>
        <v>0</v>
      </c>
      <c r="AR560" s="139" t="s">
        <v>215</v>
      </c>
      <c r="AT560" s="139" t="s">
        <v>161</v>
      </c>
      <c r="AU560" s="139" t="s">
        <v>97</v>
      </c>
      <c r="AY560" s="16" t="s">
        <v>158</v>
      </c>
      <c r="BE560" s="140">
        <f>IF(N560="základní",J560,0)</f>
        <v>111562.5</v>
      </c>
      <c r="BF560" s="140">
        <f>IF(N560="snížená",J560,0)</f>
        <v>0</v>
      </c>
      <c r="BG560" s="140">
        <f>IF(N560="zákl. přenesená",J560,0)</f>
        <v>0</v>
      </c>
      <c r="BH560" s="140">
        <f>IF(N560="sníž. přenesená",J560,0)</f>
        <v>0</v>
      </c>
      <c r="BI560" s="140">
        <f>IF(N560="nulová",J560,0)</f>
        <v>0</v>
      </c>
      <c r="BJ560" s="16" t="s">
        <v>95</v>
      </c>
      <c r="BK560" s="140">
        <f>ROUND(I560*H560,2)</f>
        <v>111562.5</v>
      </c>
      <c r="BL560" s="16" t="s">
        <v>215</v>
      </c>
      <c r="BM560" s="139" t="s">
        <v>922</v>
      </c>
    </row>
    <row r="561" spans="2:65" s="1" customFormat="1">
      <c r="B561" s="29"/>
      <c r="D561" s="141" t="s">
        <v>168</v>
      </c>
      <c r="F561" s="142" t="s">
        <v>923</v>
      </c>
      <c r="L561" s="29"/>
      <c r="M561" s="143"/>
      <c r="T561" s="53"/>
      <c r="AT561" s="16" t="s">
        <v>168</v>
      </c>
      <c r="AU561" s="16" t="s">
        <v>97</v>
      </c>
    </row>
    <row r="562" spans="2:65" s="1" customFormat="1" ht="29.25">
      <c r="B562" s="29"/>
      <c r="D562" s="145" t="s">
        <v>376</v>
      </c>
      <c r="F562" s="166" t="s">
        <v>674</v>
      </c>
      <c r="L562" s="29"/>
      <c r="M562" s="143"/>
      <c r="T562" s="53"/>
      <c r="AT562" s="16" t="s">
        <v>376</v>
      </c>
      <c r="AU562" s="16" t="s">
        <v>97</v>
      </c>
    </row>
    <row r="563" spans="2:65" s="1" customFormat="1" ht="16.5" customHeight="1">
      <c r="B563" s="128"/>
      <c r="C563" s="167" t="s">
        <v>924</v>
      </c>
      <c r="D563" s="167" t="s">
        <v>438</v>
      </c>
      <c r="E563" s="168" t="s">
        <v>925</v>
      </c>
      <c r="F563" s="169" t="s">
        <v>926</v>
      </c>
      <c r="G563" s="170" t="s">
        <v>164</v>
      </c>
      <c r="H563" s="171">
        <v>144.375</v>
      </c>
      <c r="I563" s="172">
        <v>1150</v>
      </c>
      <c r="J563" s="172">
        <f>ROUND(I563*H563,2)</f>
        <v>166031.25</v>
      </c>
      <c r="K563" s="169" t="s">
        <v>165</v>
      </c>
      <c r="L563" s="173"/>
      <c r="M563" s="174" t="s">
        <v>1</v>
      </c>
      <c r="N563" s="175" t="s">
        <v>52</v>
      </c>
      <c r="O563" s="137">
        <v>0</v>
      </c>
      <c r="P563" s="137">
        <f>O563*H563</f>
        <v>0</v>
      </c>
      <c r="Q563" s="137">
        <v>1.18E-2</v>
      </c>
      <c r="R563" s="137">
        <f>Q563*H563</f>
        <v>1.7036249999999999</v>
      </c>
      <c r="S563" s="137">
        <v>0</v>
      </c>
      <c r="T563" s="138">
        <f>S563*H563</f>
        <v>0</v>
      </c>
      <c r="AR563" s="139" t="s">
        <v>557</v>
      </c>
      <c r="AT563" s="139" t="s">
        <v>438</v>
      </c>
      <c r="AU563" s="139" t="s">
        <v>97</v>
      </c>
      <c r="AY563" s="16" t="s">
        <v>158</v>
      </c>
      <c r="BE563" s="140">
        <f>IF(N563="základní",J563,0)</f>
        <v>166031.25</v>
      </c>
      <c r="BF563" s="140">
        <f>IF(N563="snížená",J563,0)</f>
        <v>0</v>
      </c>
      <c r="BG563" s="140">
        <f>IF(N563="zákl. přenesená",J563,0)</f>
        <v>0</v>
      </c>
      <c r="BH563" s="140">
        <f>IF(N563="sníž. přenesená",J563,0)</f>
        <v>0</v>
      </c>
      <c r="BI563" s="140">
        <f>IF(N563="nulová",J563,0)</f>
        <v>0</v>
      </c>
      <c r="BJ563" s="16" t="s">
        <v>95</v>
      </c>
      <c r="BK563" s="140">
        <f>ROUND(I563*H563,2)</f>
        <v>166031.25</v>
      </c>
      <c r="BL563" s="16" t="s">
        <v>215</v>
      </c>
      <c r="BM563" s="139" t="s">
        <v>927</v>
      </c>
    </row>
    <row r="564" spans="2:65" s="1" customFormat="1" ht="29.25">
      <c r="B564" s="29"/>
      <c r="D564" s="145" t="s">
        <v>376</v>
      </c>
      <c r="F564" s="166" t="s">
        <v>928</v>
      </c>
      <c r="L564" s="29"/>
      <c r="M564" s="143"/>
      <c r="T564" s="53"/>
      <c r="AT564" s="16" t="s">
        <v>376</v>
      </c>
      <c r="AU564" s="16" t="s">
        <v>97</v>
      </c>
    </row>
    <row r="565" spans="2:65" s="12" customFormat="1">
      <c r="B565" s="144"/>
      <c r="D565" s="145" t="s">
        <v>170</v>
      </c>
      <c r="F565" s="147" t="s">
        <v>929</v>
      </c>
      <c r="H565" s="148">
        <v>144.375</v>
      </c>
      <c r="L565" s="144"/>
      <c r="M565" s="149"/>
      <c r="T565" s="150"/>
      <c r="AT565" s="146" t="s">
        <v>170</v>
      </c>
      <c r="AU565" s="146" t="s">
        <v>97</v>
      </c>
      <c r="AV565" s="12" t="s">
        <v>97</v>
      </c>
      <c r="AW565" s="12" t="s">
        <v>3</v>
      </c>
      <c r="AX565" s="12" t="s">
        <v>95</v>
      </c>
      <c r="AY565" s="146" t="s">
        <v>158</v>
      </c>
    </row>
    <row r="566" spans="2:65" s="1" customFormat="1" ht="44.25" customHeight="1">
      <c r="B566" s="128"/>
      <c r="C566" s="129" t="s">
        <v>930</v>
      </c>
      <c r="D566" s="129" t="s">
        <v>161</v>
      </c>
      <c r="E566" s="130" t="s">
        <v>931</v>
      </c>
      <c r="F566" s="131" t="s">
        <v>932</v>
      </c>
      <c r="G566" s="132" t="s">
        <v>627</v>
      </c>
      <c r="H566" s="133">
        <v>2990.6979999999999</v>
      </c>
      <c r="I566" s="134">
        <v>3.37</v>
      </c>
      <c r="J566" s="134">
        <f>ROUND(I566*H566,2)</f>
        <v>10078.65</v>
      </c>
      <c r="K566" s="131" t="s">
        <v>165</v>
      </c>
      <c r="L566" s="29"/>
      <c r="M566" s="135" t="s">
        <v>1</v>
      </c>
      <c r="N566" s="136" t="s">
        <v>52</v>
      </c>
      <c r="O566" s="137">
        <v>0</v>
      </c>
      <c r="P566" s="137">
        <f>O566*H566</f>
        <v>0</v>
      </c>
      <c r="Q566" s="137">
        <v>0</v>
      </c>
      <c r="R566" s="137">
        <f>Q566*H566</f>
        <v>0</v>
      </c>
      <c r="S566" s="137">
        <v>0</v>
      </c>
      <c r="T566" s="138">
        <f>S566*H566</f>
        <v>0</v>
      </c>
      <c r="AR566" s="139" t="s">
        <v>215</v>
      </c>
      <c r="AT566" s="139" t="s">
        <v>161</v>
      </c>
      <c r="AU566" s="139" t="s">
        <v>97</v>
      </c>
      <c r="AY566" s="16" t="s">
        <v>158</v>
      </c>
      <c r="BE566" s="140">
        <f>IF(N566="základní",J566,0)</f>
        <v>10078.65</v>
      </c>
      <c r="BF566" s="140">
        <f>IF(N566="snížená",J566,0)</f>
        <v>0</v>
      </c>
      <c r="BG566" s="140">
        <f>IF(N566="zákl. přenesená",J566,0)</f>
        <v>0</v>
      </c>
      <c r="BH566" s="140">
        <f>IF(N566="sníž. přenesená",J566,0)</f>
        <v>0</v>
      </c>
      <c r="BI566" s="140">
        <f>IF(N566="nulová",J566,0)</f>
        <v>0</v>
      </c>
      <c r="BJ566" s="16" t="s">
        <v>95</v>
      </c>
      <c r="BK566" s="140">
        <f>ROUND(I566*H566,2)</f>
        <v>10078.65</v>
      </c>
      <c r="BL566" s="16" t="s">
        <v>215</v>
      </c>
      <c r="BM566" s="139" t="s">
        <v>933</v>
      </c>
    </row>
    <row r="567" spans="2:65" s="1" customFormat="1">
      <c r="B567" s="29"/>
      <c r="D567" s="141" t="s">
        <v>168</v>
      </c>
      <c r="F567" s="142" t="s">
        <v>934</v>
      </c>
      <c r="L567" s="29"/>
      <c r="M567" s="143"/>
      <c r="T567" s="53"/>
      <c r="AT567" s="16" t="s">
        <v>168</v>
      </c>
      <c r="AU567" s="16" t="s">
        <v>97</v>
      </c>
    </row>
    <row r="568" spans="2:65" s="11" customFormat="1" ht="22.9" customHeight="1">
      <c r="B568" s="117"/>
      <c r="D568" s="118" t="s">
        <v>86</v>
      </c>
      <c r="E568" s="126" t="s">
        <v>935</v>
      </c>
      <c r="F568" s="126" t="s">
        <v>936</v>
      </c>
      <c r="J568" s="127">
        <f>BK568</f>
        <v>32796.79</v>
      </c>
      <c r="L568" s="117"/>
      <c r="M568" s="121"/>
      <c r="P568" s="122">
        <f>SUM(P569:P584)</f>
        <v>19.958399999999997</v>
      </c>
      <c r="R568" s="122">
        <f>SUM(R569:R584)</f>
        <v>2.6460000000000001E-2</v>
      </c>
      <c r="T568" s="123">
        <f>SUM(T569:T584)</f>
        <v>0</v>
      </c>
      <c r="AR568" s="118" t="s">
        <v>97</v>
      </c>
      <c r="AT568" s="124" t="s">
        <v>86</v>
      </c>
      <c r="AU568" s="124" t="s">
        <v>95</v>
      </c>
      <c r="AY568" s="118" t="s">
        <v>158</v>
      </c>
      <c r="BK568" s="125">
        <f>SUM(BK569:BK584)</f>
        <v>32796.79</v>
      </c>
    </row>
    <row r="569" spans="2:65" s="1" customFormat="1" ht="37.9" customHeight="1">
      <c r="B569" s="128"/>
      <c r="C569" s="129" t="s">
        <v>937</v>
      </c>
      <c r="D569" s="129" t="s">
        <v>161</v>
      </c>
      <c r="E569" s="130" t="s">
        <v>938</v>
      </c>
      <c r="F569" s="131" t="s">
        <v>939</v>
      </c>
      <c r="G569" s="132" t="s">
        <v>164</v>
      </c>
      <c r="H569" s="133">
        <v>75.599999999999994</v>
      </c>
      <c r="I569" s="134">
        <v>26.9</v>
      </c>
      <c r="J569" s="134">
        <f>ROUND(I569*H569,2)</f>
        <v>2033.64</v>
      </c>
      <c r="K569" s="131" t="s">
        <v>165</v>
      </c>
      <c r="L569" s="29"/>
      <c r="M569" s="135" t="s">
        <v>1</v>
      </c>
      <c r="N569" s="136" t="s">
        <v>52</v>
      </c>
      <c r="O569" s="137">
        <v>5.3999999999999999E-2</v>
      </c>
      <c r="P569" s="137">
        <f>O569*H569</f>
        <v>4.0823999999999998</v>
      </c>
      <c r="Q569" s="137">
        <v>0</v>
      </c>
      <c r="R569" s="137">
        <f>Q569*H569</f>
        <v>0</v>
      </c>
      <c r="S569" s="137">
        <v>0</v>
      </c>
      <c r="T569" s="138">
        <f>S569*H569</f>
        <v>0</v>
      </c>
      <c r="AR569" s="139" t="s">
        <v>166</v>
      </c>
      <c r="AT569" s="139" t="s">
        <v>161</v>
      </c>
      <c r="AU569" s="139" t="s">
        <v>97</v>
      </c>
      <c r="AY569" s="16" t="s">
        <v>158</v>
      </c>
      <c r="BE569" s="140">
        <f>IF(N569="základní",J569,0)</f>
        <v>2033.64</v>
      </c>
      <c r="BF569" s="140">
        <f>IF(N569="snížená",J569,0)</f>
        <v>0</v>
      </c>
      <c r="BG569" s="140">
        <f>IF(N569="zákl. přenesená",J569,0)</f>
        <v>0</v>
      </c>
      <c r="BH569" s="140">
        <f>IF(N569="sníž. přenesená",J569,0)</f>
        <v>0</v>
      </c>
      <c r="BI569" s="140">
        <f>IF(N569="nulová",J569,0)</f>
        <v>0</v>
      </c>
      <c r="BJ569" s="16" t="s">
        <v>95</v>
      </c>
      <c r="BK569" s="140">
        <f>ROUND(I569*H569,2)</f>
        <v>2033.64</v>
      </c>
      <c r="BL569" s="16" t="s">
        <v>166</v>
      </c>
      <c r="BM569" s="139" t="s">
        <v>940</v>
      </c>
    </row>
    <row r="570" spans="2:65" s="1" customFormat="1">
      <c r="B570" s="29"/>
      <c r="D570" s="141" t="s">
        <v>168</v>
      </c>
      <c r="F570" s="142" t="s">
        <v>941</v>
      </c>
      <c r="L570" s="29"/>
      <c r="M570" s="143"/>
      <c r="T570" s="53"/>
      <c r="AT570" s="16" t="s">
        <v>168</v>
      </c>
      <c r="AU570" s="16" t="s">
        <v>97</v>
      </c>
    </row>
    <row r="571" spans="2:65" s="14" customFormat="1">
      <c r="B571" s="157"/>
      <c r="D571" s="145" t="s">
        <v>170</v>
      </c>
      <c r="E571" s="158" t="s">
        <v>1</v>
      </c>
      <c r="F571" s="159" t="s">
        <v>942</v>
      </c>
      <c r="H571" s="158" t="s">
        <v>1</v>
      </c>
      <c r="L571" s="157"/>
      <c r="M571" s="160"/>
      <c r="T571" s="161"/>
      <c r="AT571" s="158" t="s">
        <v>170</v>
      </c>
      <c r="AU571" s="158" t="s">
        <v>97</v>
      </c>
      <c r="AV571" s="14" t="s">
        <v>95</v>
      </c>
      <c r="AW571" s="14" t="s">
        <v>40</v>
      </c>
      <c r="AX571" s="14" t="s">
        <v>87</v>
      </c>
      <c r="AY571" s="158" t="s">
        <v>158</v>
      </c>
    </row>
    <row r="572" spans="2:65" s="14" customFormat="1">
      <c r="B572" s="157"/>
      <c r="D572" s="145" t="s">
        <v>170</v>
      </c>
      <c r="E572" s="158" t="s">
        <v>1</v>
      </c>
      <c r="F572" s="159" t="s">
        <v>943</v>
      </c>
      <c r="H572" s="158" t="s">
        <v>1</v>
      </c>
      <c r="L572" s="157"/>
      <c r="M572" s="160"/>
      <c r="T572" s="161"/>
      <c r="AT572" s="158" t="s">
        <v>170</v>
      </c>
      <c r="AU572" s="158" t="s">
        <v>97</v>
      </c>
      <c r="AV572" s="14" t="s">
        <v>95</v>
      </c>
      <c r="AW572" s="14" t="s">
        <v>40</v>
      </c>
      <c r="AX572" s="14" t="s">
        <v>87</v>
      </c>
      <c r="AY572" s="158" t="s">
        <v>158</v>
      </c>
    </row>
    <row r="573" spans="2:65" s="12" customFormat="1">
      <c r="B573" s="144"/>
      <c r="D573" s="145" t="s">
        <v>170</v>
      </c>
      <c r="E573" s="146" t="s">
        <v>1</v>
      </c>
      <c r="F573" s="147" t="s">
        <v>944</v>
      </c>
      <c r="H573" s="148">
        <v>66</v>
      </c>
      <c r="L573" s="144"/>
      <c r="M573" s="149"/>
      <c r="T573" s="150"/>
      <c r="AT573" s="146" t="s">
        <v>170</v>
      </c>
      <c r="AU573" s="146" t="s">
        <v>97</v>
      </c>
      <c r="AV573" s="12" t="s">
        <v>97</v>
      </c>
      <c r="AW573" s="12" t="s">
        <v>40</v>
      </c>
      <c r="AX573" s="12" t="s">
        <v>87</v>
      </c>
      <c r="AY573" s="146" t="s">
        <v>158</v>
      </c>
    </row>
    <row r="574" spans="2:65" s="14" customFormat="1">
      <c r="B574" s="157"/>
      <c r="D574" s="145" t="s">
        <v>170</v>
      </c>
      <c r="E574" s="158" t="s">
        <v>1</v>
      </c>
      <c r="F574" s="159" t="s">
        <v>945</v>
      </c>
      <c r="H574" s="158" t="s">
        <v>1</v>
      </c>
      <c r="L574" s="157"/>
      <c r="M574" s="160"/>
      <c r="T574" s="161"/>
      <c r="AT574" s="158" t="s">
        <v>170</v>
      </c>
      <c r="AU574" s="158" t="s">
        <v>97</v>
      </c>
      <c r="AV574" s="14" t="s">
        <v>95</v>
      </c>
      <c r="AW574" s="14" t="s">
        <v>40</v>
      </c>
      <c r="AX574" s="14" t="s">
        <v>87</v>
      </c>
      <c r="AY574" s="158" t="s">
        <v>158</v>
      </c>
    </row>
    <row r="575" spans="2:65" s="12" customFormat="1">
      <c r="B575" s="144"/>
      <c r="D575" s="145" t="s">
        <v>170</v>
      </c>
      <c r="E575" s="146" t="s">
        <v>1</v>
      </c>
      <c r="F575" s="147" t="s">
        <v>946</v>
      </c>
      <c r="H575" s="148">
        <v>4.8</v>
      </c>
      <c r="L575" s="144"/>
      <c r="M575" s="149"/>
      <c r="T575" s="150"/>
      <c r="AT575" s="146" t="s">
        <v>170</v>
      </c>
      <c r="AU575" s="146" t="s">
        <v>97</v>
      </c>
      <c r="AV575" s="12" t="s">
        <v>97</v>
      </c>
      <c r="AW575" s="12" t="s">
        <v>40</v>
      </c>
      <c r="AX575" s="12" t="s">
        <v>87</v>
      </c>
      <c r="AY575" s="146" t="s">
        <v>158</v>
      </c>
    </row>
    <row r="576" spans="2:65" s="14" customFormat="1">
      <c r="B576" s="157"/>
      <c r="D576" s="145" t="s">
        <v>170</v>
      </c>
      <c r="E576" s="158" t="s">
        <v>1</v>
      </c>
      <c r="F576" s="159" t="s">
        <v>408</v>
      </c>
      <c r="H576" s="158" t="s">
        <v>1</v>
      </c>
      <c r="L576" s="157"/>
      <c r="M576" s="160"/>
      <c r="T576" s="161"/>
      <c r="AT576" s="158" t="s">
        <v>170</v>
      </c>
      <c r="AU576" s="158" t="s">
        <v>97</v>
      </c>
      <c r="AV576" s="14" t="s">
        <v>95</v>
      </c>
      <c r="AW576" s="14" t="s">
        <v>40</v>
      </c>
      <c r="AX576" s="14" t="s">
        <v>87</v>
      </c>
      <c r="AY576" s="158" t="s">
        <v>158</v>
      </c>
    </row>
    <row r="577" spans="2:65" s="12" customFormat="1">
      <c r="B577" s="144"/>
      <c r="D577" s="145" t="s">
        <v>170</v>
      </c>
      <c r="E577" s="146" t="s">
        <v>1</v>
      </c>
      <c r="F577" s="147" t="s">
        <v>946</v>
      </c>
      <c r="H577" s="148">
        <v>4.8</v>
      </c>
      <c r="L577" s="144"/>
      <c r="M577" s="149"/>
      <c r="T577" s="150"/>
      <c r="AT577" s="146" t="s">
        <v>170</v>
      </c>
      <c r="AU577" s="146" t="s">
        <v>97</v>
      </c>
      <c r="AV577" s="12" t="s">
        <v>97</v>
      </c>
      <c r="AW577" s="12" t="s">
        <v>40</v>
      </c>
      <c r="AX577" s="12" t="s">
        <v>87</v>
      </c>
      <c r="AY577" s="146" t="s">
        <v>158</v>
      </c>
    </row>
    <row r="578" spans="2:65" s="13" customFormat="1">
      <c r="B578" s="151"/>
      <c r="D578" s="145" t="s">
        <v>170</v>
      </c>
      <c r="E578" s="152" t="s">
        <v>1</v>
      </c>
      <c r="F578" s="153" t="s">
        <v>174</v>
      </c>
      <c r="H578" s="154">
        <v>75.599999999999994</v>
      </c>
      <c r="L578" s="151"/>
      <c r="M578" s="155"/>
      <c r="T578" s="156"/>
      <c r="AT578" s="152" t="s">
        <v>170</v>
      </c>
      <c r="AU578" s="152" t="s">
        <v>97</v>
      </c>
      <c r="AV578" s="13" t="s">
        <v>166</v>
      </c>
      <c r="AW578" s="13" t="s">
        <v>40</v>
      </c>
      <c r="AX578" s="13" t="s">
        <v>95</v>
      </c>
      <c r="AY578" s="152" t="s">
        <v>158</v>
      </c>
    </row>
    <row r="579" spans="2:65" s="1" customFormat="1" ht="24.2" customHeight="1">
      <c r="B579" s="128"/>
      <c r="C579" s="129" t="s">
        <v>947</v>
      </c>
      <c r="D579" s="129" t="s">
        <v>161</v>
      </c>
      <c r="E579" s="130" t="s">
        <v>948</v>
      </c>
      <c r="F579" s="131" t="s">
        <v>949</v>
      </c>
      <c r="G579" s="132" t="s">
        <v>164</v>
      </c>
      <c r="H579" s="133">
        <v>75.599999999999994</v>
      </c>
      <c r="I579" s="134">
        <v>6.22</v>
      </c>
      <c r="J579" s="134">
        <f>ROUND(I579*H579,2)</f>
        <v>470.23</v>
      </c>
      <c r="K579" s="131" t="s">
        <v>165</v>
      </c>
      <c r="L579" s="29"/>
      <c r="M579" s="135" t="s">
        <v>1</v>
      </c>
      <c r="N579" s="136" t="s">
        <v>52</v>
      </c>
      <c r="O579" s="137">
        <v>1.2E-2</v>
      </c>
      <c r="P579" s="137">
        <f>O579*H579</f>
        <v>0.9071999999999999</v>
      </c>
      <c r="Q579" s="137">
        <v>0</v>
      </c>
      <c r="R579" s="137">
        <f>Q579*H579</f>
        <v>0</v>
      </c>
      <c r="S579" s="137">
        <v>0</v>
      </c>
      <c r="T579" s="138">
        <f>S579*H579</f>
        <v>0</v>
      </c>
      <c r="AR579" s="139" t="s">
        <v>215</v>
      </c>
      <c r="AT579" s="139" t="s">
        <v>161</v>
      </c>
      <c r="AU579" s="139" t="s">
        <v>97</v>
      </c>
      <c r="AY579" s="16" t="s">
        <v>158</v>
      </c>
      <c r="BE579" s="140">
        <f>IF(N579="základní",J579,0)</f>
        <v>470.23</v>
      </c>
      <c r="BF579" s="140">
        <f>IF(N579="snížená",J579,0)</f>
        <v>0</v>
      </c>
      <c r="BG579" s="140">
        <f>IF(N579="zákl. přenesená",J579,0)</f>
        <v>0</v>
      </c>
      <c r="BH579" s="140">
        <f>IF(N579="sníž. přenesená",J579,0)</f>
        <v>0</v>
      </c>
      <c r="BI579" s="140">
        <f>IF(N579="nulová",J579,0)</f>
        <v>0</v>
      </c>
      <c r="BJ579" s="16" t="s">
        <v>95</v>
      </c>
      <c r="BK579" s="140">
        <f>ROUND(I579*H579,2)</f>
        <v>470.23</v>
      </c>
      <c r="BL579" s="16" t="s">
        <v>215</v>
      </c>
      <c r="BM579" s="139" t="s">
        <v>950</v>
      </c>
    </row>
    <row r="580" spans="2:65" s="1" customFormat="1">
      <c r="B580" s="29"/>
      <c r="D580" s="141" t="s">
        <v>168</v>
      </c>
      <c r="F580" s="142" t="s">
        <v>951</v>
      </c>
      <c r="L580" s="29"/>
      <c r="M580" s="143"/>
      <c r="T580" s="53"/>
      <c r="AT580" s="16" t="s">
        <v>168</v>
      </c>
      <c r="AU580" s="16" t="s">
        <v>97</v>
      </c>
    </row>
    <row r="581" spans="2:65" s="1" customFormat="1" ht="24.2" customHeight="1">
      <c r="B581" s="128"/>
      <c r="C581" s="129" t="s">
        <v>952</v>
      </c>
      <c r="D581" s="129" t="s">
        <v>161</v>
      </c>
      <c r="E581" s="130" t="s">
        <v>953</v>
      </c>
      <c r="F581" s="131" t="s">
        <v>954</v>
      </c>
      <c r="G581" s="132" t="s">
        <v>164</v>
      </c>
      <c r="H581" s="133">
        <v>75.599999999999994</v>
      </c>
      <c r="I581" s="134">
        <v>50.7</v>
      </c>
      <c r="J581" s="134">
        <f>ROUND(I581*H581,2)</f>
        <v>3832.92</v>
      </c>
      <c r="K581" s="131" t="s">
        <v>165</v>
      </c>
      <c r="L581" s="29"/>
      <c r="M581" s="135" t="s">
        <v>1</v>
      </c>
      <c r="N581" s="136" t="s">
        <v>52</v>
      </c>
      <c r="O581" s="137">
        <v>0.09</v>
      </c>
      <c r="P581" s="137">
        <f>O581*H581</f>
        <v>6.8039999999999994</v>
      </c>
      <c r="Q581" s="137">
        <v>8.0000000000000007E-5</v>
      </c>
      <c r="R581" s="137">
        <f>Q581*H581</f>
        <v>6.0480000000000004E-3</v>
      </c>
      <c r="S581" s="137">
        <v>0</v>
      </c>
      <c r="T581" s="138">
        <f>S581*H581</f>
        <v>0</v>
      </c>
      <c r="AR581" s="139" t="s">
        <v>215</v>
      </c>
      <c r="AT581" s="139" t="s">
        <v>161</v>
      </c>
      <c r="AU581" s="139" t="s">
        <v>97</v>
      </c>
      <c r="AY581" s="16" t="s">
        <v>158</v>
      </c>
      <c r="BE581" s="140">
        <f>IF(N581="základní",J581,0)</f>
        <v>3832.92</v>
      </c>
      <c r="BF581" s="140">
        <f>IF(N581="snížená",J581,0)</f>
        <v>0</v>
      </c>
      <c r="BG581" s="140">
        <f>IF(N581="zákl. přenesená",J581,0)</f>
        <v>0</v>
      </c>
      <c r="BH581" s="140">
        <f>IF(N581="sníž. přenesená",J581,0)</f>
        <v>0</v>
      </c>
      <c r="BI581" s="140">
        <f>IF(N581="nulová",J581,0)</f>
        <v>0</v>
      </c>
      <c r="BJ581" s="16" t="s">
        <v>95</v>
      </c>
      <c r="BK581" s="140">
        <f>ROUND(I581*H581,2)</f>
        <v>3832.92</v>
      </c>
      <c r="BL581" s="16" t="s">
        <v>215</v>
      </c>
      <c r="BM581" s="139" t="s">
        <v>955</v>
      </c>
    </row>
    <row r="582" spans="2:65" s="1" customFormat="1">
      <c r="B582" s="29"/>
      <c r="D582" s="141" t="s">
        <v>168</v>
      </c>
      <c r="F582" s="142" t="s">
        <v>956</v>
      </c>
      <c r="L582" s="29"/>
      <c r="M582" s="143"/>
      <c r="T582" s="53"/>
      <c r="AT582" s="16" t="s">
        <v>168</v>
      </c>
      <c r="AU582" s="16" t="s">
        <v>97</v>
      </c>
    </row>
    <row r="583" spans="2:65" s="1" customFormat="1" ht="44.25" customHeight="1">
      <c r="B583" s="128"/>
      <c r="C583" s="129" t="s">
        <v>957</v>
      </c>
      <c r="D583" s="129" t="s">
        <v>161</v>
      </c>
      <c r="E583" s="130" t="s">
        <v>958</v>
      </c>
      <c r="F583" s="131" t="s">
        <v>959</v>
      </c>
      <c r="G583" s="132" t="s">
        <v>164</v>
      </c>
      <c r="H583" s="133">
        <v>75.599999999999994</v>
      </c>
      <c r="I583" s="134">
        <v>350</v>
      </c>
      <c r="J583" s="134">
        <f>ROUND(I583*H583,2)</f>
        <v>26460</v>
      </c>
      <c r="K583" s="131" t="s">
        <v>165</v>
      </c>
      <c r="L583" s="29"/>
      <c r="M583" s="135" t="s">
        <v>1</v>
      </c>
      <c r="N583" s="136" t="s">
        <v>52</v>
      </c>
      <c r="O583" s="137">
        <v>0.108</v>
      </c>
      <c r="P583" s="137">
        <f>O583*H583</f>
        <v>8.1647999999999996</v>
      </c>
      <c r="Q583" s="137">
        <v>2.7E-4</v>
      </c>
      <c r="R583" s="137">
        <f>Q583*H583</f>
        <v>2.0412E-2</v>
      </c>
      <c r="S583" s="137">
        <v>0</v>
      </c>
      <c r="T583" s="138">
        <f>S583*H583</f>
        <v>0</v>
      </c>
      <c r="AR583" s="139" t="s">
        <v>215</v>
      </c>
      <c r="AT583" s="139" t="s">
        <v>161</v>
      </c>
      <c r="AU583" s="139" t="s">
        <v>97</v>
      </c>
      <c r="AY583" s="16" t="s">
        <v>158</v>
      </c>
      <c r="BE583" s="140">
        <f>IF(N583="základní",J583,0)</f>
        <v>26460</v>
      </c>
      <c r="BF583" s="140">
        <f>IF(N583="snížená",J583,0)</f>
        <v>0</v>
      </c>
      <c r="BG583" s="140">
        <f>IF(N583="zákl. přenesená",J583,0)</f>
        <v>0</v>
      </c>
      <c r="BH583" s="140">
        <f>IF(N583="sníž. přenesená",J583,0)</f>
        <v>0</v>
      </c>
      <c r="BI583" s="140">
        <f>IF(N583="nulová",J583,0)</f>
        <v>0</v>
      </c>
      <c r="BJ583" s="16" t="s">
        <v>95</v>
      </c>
      <c r="BK583" s="140">
        <f>ROUND(I583*H583,2)</f>
        <v>26460</v>
      </c>
      <c r="BL583" s="16" t="s">
        <v>215</v>
      </c>
      <c r="BM583" s="139" t="s">
        <v>960</v>
      </c>
    </row>
    <row r="584" spans="2:65" s="1" customFormat="1">
      <c r="B584" s="29"/>
      <c r="D584" s="141" t="s">
        <v>168</v>
      </c>
      <c r="F584" s="142" t="s">
        <v>961</v>
      </c>
      <c r="L584" s="29"/>
      <c r="M584" s="143"/>
      <c r="T584" s="53"/>
      <c r="AT584" s="16" t="s">
        <v>168</v>
      </c>
      <c r="AU584" s="16" t="s">
        <v>97</v>
      </c>
    </row>
    <row r="585" spans="2:65" s="11" customFormat="1" ht="22.9" customHeight="1">
      <c r="B585" s="117"/>
      <c r="D585" s="118" t="s">
        <v>86</v>
      </c>
      <c r="E585" s="126" t="s">
        <v>962</v>
      </c>
      <c r="F585" s="126" t="s">
        <v>963</v>
      </c>
      <c r="J585" s="127">
        <f>BK585</f>
        <v>252985.5</v>
      </c>
      <c r="L585" s="117"/>
      <c r="M585" s="121"/>
      <c r="P585" s="122">
        <f>SUM(P586:P600)</f>
        <v>243.262314</v>
      </c>
      <c r="R585" s="122">
        <f>SUM(R586:R600)</f>
        <v>0.72580356000000001</v>
      </c>
      <c r="T585" s="123">
        <f>SUM(T586:T600)</f>
        <v>0</v>
      </c>
      <c r="AR585" s="118" t="s">
        <v>97</v>
      </c>
      <c r="AT585" s="124" t="s">
        <v>86</v>
      </c>
      <c r="AU585" s="124" t="s">
        <v>95</v>
      </c>
      <c r="AY585" s="118" t="s">
        <v>158</v>
      </c>
      <c r="BK585" s="125">
        <f>SUM(BK586:BK600)</f>
        <v>252985.5</v>
      </c>
    </row>
    <row r="586" spans="2:65" s="1" customFormat="1" ht="24.2" customHeight="1">
      <c r="B586" s="128"/>
      <c r="C586" s="129" t="s">
        <v>964</v>
      </c>
      <c r="D586" s="129" t="s">
        <v>161</v>
      </c>
      <c r="E586" s="130" t="s">
        <v>965</v>
      </c>
      <c r="F586" s="131" t="s">
        <v>966</v>
      </c>
      <c r="G586" s="132" t="s">
        <v>164</v>
      </c>
      <c r="H586" s="133">
        <v>1344.546</v>
      </c>
      <c r="I586" s="134">
        <v>6.22</v>
      </c>
      <c r="J586" s="134">
        <f>ROUND(I586*H586,2)</f>
        <v>8363.08</v>
      </c>
      <c r="K586" s="131" t="s">
        <v>165</v>
      </c>
      <c r="L586" s="29"/>
      <c r="M586" s="135" t="s">
        <v>1</v>
      </c>
      <c r="N586" s="136" t="s">
        <v>52</v>
      </c>
      <c r="O586" s="137">
        <v>1.2E-2</v>
      </c>
      <c r="P586" s="137">
        <f>O586*H586</f>
        <v>16.134551999999999</v>
      </c>
      <c r="Q586" s="137">
        <v>0</v>
      </c>
      <c r="R586" s="137">
        <f>Q586*H586</f>
        <v>0</v>
      </c>
      <c r="S586" s="137">
        <v>0</v>
      </c>
      <c r="T586" s="138">
        <f>S586*H586</f>
        <v>0</v>
      </c>
      <c r="AR586" s="139" t="s">
        <v>215</v>
      </c>
      <c r="AT586" s="139" t="s">
        <v>161</v>
      </c>
      <c r="AU586" s="139" t="s">
        <v>97</v>
      </c>
      <c r="AY586" s="16" t="s">
        <v>158</v>
      </c>
      <c r="BE586" s="140">
        <f>IF(N586="základní",J586,0)</f>
        <v>8363.08</v>
      </c>
      <c r="BF586" s="140">
        <f>IF(N586="snížená",J586,0)</f>
        <v>0</v>
      </c>
      <c r="BG586" s="140">
        <f>IF(N586="zákl. přenesená",J586,0)</f>
        <v>0</v>
      </c>
      <c r="BH586" s="140">
        <f>IF(N586="sníž. přenesená",J586,0)</f>
        <v>0</v>
      </c>
      <c r="BI586" s="140">
        <f>IF(N586="nulová",J586,0)</f>
        <v>0</v>
      </c>
      <c r="BJ586" s="16" t="s">
        <v>95</v>
      </c>
      <c r="BK586" s="140">
        <f>ROUND(I586*H586,2)</f>
        <v>8363.08</v>
      </c>
      <c r="BL586" s="16" t="s">
        <v>215</v>
      </c>
      <c r="BM586" s="139" t="s">
        <v>967</v>
      </c>
    </row>
    <row r="587" spans="2:65" s="1" customFormat="1">
      <c r="B587" s="29"/>
      <c r="D587" s="141" t="s">
        <v>168</v>
      </c>
      <c r="F587" s="142" t="s">
        <v>968</v>
      </c>
      <c r="L587" s="29"/>
      <c r="M587" s="143"/>
      <c r="T587" s="53"/>
      <c r="AT587" s="16" t="s">
        <v>168</v>
      </c>
      <c r="AU587" s="16" t="s">
        <v>97</v>
      </c>
    </row>
    <row r="588" spans="2:65" s="14" customFormat="1">
      <c r="B588" s="157"/>
      <c r="D588" s="145" t="s">
        <v>170</v>
      </c>
      <c r="E588" s="158" t="s">
        <v>1</v>
      </c>
      <c r="F588" s="159" t="s">
        <v>510</v>
      </c>
      <c r="H588" s="158" t="s">
        <v>1</v>
      </c>
      <c r="L588" s="157"/>
      <c r="M588" s="160"/>
      <c r="T588" s="161"/>
      <c r="AT588" s="158" t="s">
        <v>170</v>
      </c>
      <c r="AU588" s="158" t="s">
        <v>97</v>
      </c>
      <c r="AV588" s="14" t="s">
        <v>95</v>
      </c>
      <c r="AW588" s="14" t="s">
        <v>40</v>
      </c>
      <c r="AX588" s="14" t="s">
        <v>87</v>
      </c>
      <c r="AY588" s="158" t="s">
        <v>158</v>
      </c>
    </row>
    <row r="589" spans="2:65" s="12" customFormat="1">
      <c r="B589" s="144"/>
      <c r="D589" s="145" t="s">
        <v>170</v>
      </c>
      <c r="E589" s="146" t="s">
        <v>1</v>
      </c>
      <c r="F589" s="147" t="s">
        <v>969</v>
      </c>
      <c r="H589" s="148">
        <v>1344.546</v>
      </c>
      <c r="L589" s="144"/>
      <c r="M589" s="149"/>
      <c r="T589" s="150"/>
      <c r="AT589" s="146" t="s">
        <v>170</v>
      </c>
      <c r="AU589" s="146" t="s">
        <v>97</v>
      </c>
      <c r="AV589" s="12" t="s">
        <v>97</v>
      </c>
      <c r="AW589" s="12" t="s">
        <v>40</v>
      </c>
      <c r="AX589" s="12" t="s">
        <v>87</v>
      </c>
      <c r="AY589" s="146" t="s">
        <v>158</v>
      </c>
    </row>
    <row r="590" spans="2:65" s="13" customFormat="1">
      <c r="B590" s="151"/>
      <c r="D590" s="145" t="s">
        <v>170</v>
      </c>
      <c r="E590" s="152" t="s">
        <v>1</v>
      </c>
      <c r="F590" s="153" t="s">
        <v>174</v>
      </c>
      <c r="H590" s="154">
        <v>1344.546</v>
      </c>
      <c r="L590" s="151"/>
      <c r="M590" s="155"/>
      <c r="T590" s="156"/>
      <c r="AT590" s="152" t="s">
        <v>170</v>
      </c>
      <c r="AU590" s="152" t="s">
        <v>97</v>
      </c>
      <c r="AV590" s="13" t="s">
        <v>166</v>
      </c>
      <c r="AW590" s="13" t="s">
        <v>40</v>
      </c>
      <c r="AX590" s="13" t="s">
        <v>95</v>
      </c>
      <c r="AY590" s="152" t="s">
        <v>158</v>
      </c>
    </row>
    <row r="591" spans="2:65" s="1" customFormat="1" ht="33" customHeight="1">
      <c r="B591" s="128"/>
      <c r="C591" s="129" t="s">
        <v>970</v>
      </c>
      <c r="D591" s="129" t="s">
        <v>161</v>
      </c>
      <c r="E591" s="130" t="s">
        <v>971</v>
      </c>
      <c r="F591" s="131" t="s">
        <v>972</v>
      </c>
      <c r="G591" s="132" t="s">
        <v>164</v>
      </c>
      <c r="H591" s="133">
        <v>1344.546</v>
      </c>
      <c r="I591" s="134">
        <v>25.1</v>
      </c>
      <c r="J591" s="134">
        <f>ROUND(I591*H591,2)</f>
        <v>33748.1</v>
      </c>
      <c r="K591" s="131" t="s">
        <v>165</v>
      </c>
      <c r="L591" s="29"/>
      <c r="M591" s="135" t="s">
        <v>1</v>
      </c>
      <c r="N591" s="136" t="s">
        <v>52</v>
      </c>
      <c r="O591" s="137">
        <v>3.3000000000000002E-2</v>
      </c>
      <c r="P591" s="137">
        <f>O591*H591</f>
        <v>44.370018000000002</v>
      </c>
      <c r="Q591" s="137">
        <v>2.0000000000000001E-4</v>
      </c>
      <c r="R591" s="137">
        <f>Q591*H591</f>
        <v>0.26890920000000001</v>
      </c>
      <c r="S591" s="137">
        <v>0</v>
      </c>
      <c r="T591" s="138">
        <f>S591*H591</f>
        <v>0</v>
      </c>
      <c r="AR591" s="139" t="s">
        <v>215</v>
      </c>
      <c r="AT591" s="139" t="s">
        <v>161</v>
      </c>
      <c r="AU591" s="139" t="s">
        <v>97</v>
      </c>
      <c r="AY591" s="16" t="s">
        <v>158</v>
      </c>
      <c r="BE591" s="140">
        <f>IF(N591="základní",J591,0)</f>
        <v>33748.1</v>
      </c>
      <c r="BF591" s="140">
        <f>IF(N591="snížená",J591,0)</f>
        <v>0</v>
      </c>
      <c r="BG591" s="140">
        <f>IF(N591="zákl. přenesená",J591,0)</f>
        <v>0</v>
      </c>
      <c r="BH591" s="140">
        <f>IF(N591="sníž. přenesená",J591,0)</f>
        <v>0</v>
      </c>
      <c r="BI591" s="140">
        <f>IF(N591="nulová",J591,0)</f>
        <v>0</v>
      </c>
      <c r="BJ591" s="16" t="s">
        <v>95</v>
      </c>
      <c r="BK591" s="140">
        <f>ROUND(I591*H591,2)</f>
        <v>33748.1</v>
      </c>
      <c r="BL591" s="16" t="s">
        <v>215</v>
      </c>
      <c r="BM591" s="139" t="s">
        <v>973</v>
      </c>
    </row>
    <row r="592" spans="2:65" s="1" customFormat="1">
      <c r="B592" s="29"/>
      <c r="D592" s="141" t="s">
        <v>168</v>
      </c>
      <c r="F592" s="142" t="s">
        <v>974</v>
      </c>
      <c r="L592" s="29"/>
      <c r="M592" s="143"/>
      <c r="T592" s="53"/>
      <c r="AT592" s="16" t="s">
        <v>168</v>
      </c>
      <c r="AU592" s="16" t="s">
        <v>97</v>
      </c>
    </row>
    <row r="593" spans="2:65" s="1" customFormat="1" ht="37.9" customHeight="1">
      <c r="B593" s="128"/>
      <c r="C593" s="129" t="s">
        <v>975</v>
      </c>
      <c r="D593" s="129" t="s">
        <v>161</v>
      </c>
      <c r="E593" s="130" t="s">
        <v>976</v>
      </c>
      <c r="F593" s="131" t="s">
        <v>977</v>
      </c>
      <c r="G593" s="132" t="s">
        <v>164</v>
      </c>
      <c r="H593" s="133">
        <v>1757.2860000000001</v>
      </c>
      <c r="I593" s="134">
        <v>120</v>
      </c>
      <c r="J593" s="134">
        <f>ROUND(I593*H593,2)</f>
        <v>210874.32</v>
      </c>
      <c r="K593" s="131" t="s">
        <v>165</v>
      </c>
      <c r="L593" s="29"/>
      <c r="M593" s="135" t="s">
        <v>1</v>
      </c>
      <c r="N593" s="136" t="s">
        <v>52</v>
      </c>
      <c r="O593" s="137">
        <v>0.104</v>
      </c>
      <c r="P593" s="137">
        <f>O593*H593</f>
        <v>182.757744</v>
      </c>
      <c r="Q593" s="137">
        <v>2.5999999999999998E-4</v>
      </c>
      <c r="R593" s="137">
        <f>Q593*H593</f>
        <v>0.45689436</v>
      </c>
      <c r="S593" s="137">
        <v>0</v>
      </c>
      <c r="T593" s="138">
        <f>S593*H593</f>
        <v>0</v>
      </c>
      <c r="AR593" s="139" t="s">
        <v>215</v>
      </c>
      <c r="AT593" s="139" t="s">
        <v>161</v>
      </c>
      <c r="AU593" s="139" t="s">
        <v>97</v>
      </c>
      <c r="AY593" s="16" t="s">
        <v>158</v>
      </c>
      <c r="BE593" s="140">
        <f>IF(N593="základní",J593,0)</f>
        <v>210874.32</v>
      </c>
      <c r="BF593" s="140">
        <f>IF(N593="snížená",J593,0)</f>
        <v>0</v>
      </c>
      <c r="BG593" s="140">
        <f>IF(N593="zákl. přenesená",J593,0)</f>
        <v>0</v>
      </c>
      <c r="BH593" s="140">
        <f>IF(N593="sníž. přenesená",J593,0)</f>
        <v>0</v>
      </c>
      <c r="BI593" s="140">
        <f>IF(N593="nulová",J593,0)</f>
        <v>0</v>
      </c>
      <c r="BJ593" s="16" t="s">
        <v>95</v>
      </c>
      <c r="BK593" s="140">
        <f>ROUND(I593*H593,2)</f>
        <v>210874.32</v>
      </c>
      <c r="BL593" s="16" t="s">
        <v>215</v>
      </c>
      <c r="BM593" s="139" t="s">
        <v>978</v>
      </c>
    </row>
    <row r="594" spans="2:65" s="1" customFormat="1">
      <c r="B594" s="29"/>
      <c r="D594" s="141" t="s">
        <v>168</v>
      </c>
      <c r="F594" s="142" t="s">
        <v>979</v>
      </c>
      <c r="L594" s="29"/>
      <c r="M594" s="143"/>
      <c r="T594" s="53"/>
      <c r="AT594" s="16" t="s">
        <v>168</v>
      </c>
      <c r="AU594" s="16" t="s">
        <v>97</v>
      </c>
    </row>
    <row r="595" spans="2:65" s="1" customFormat="1" ht="19.5">
      <c r="B595" s="29"/>
      <c r="D595" s="145" t="s">
        <v>376</v>
      </c>
      <c r="F595" s="166" t="s">
        <v>980</v>
      </c>
      <c r="L595" s="29"/>
      <c r="M595" s="143"/>
      <c r="T595" s="53"/>
      <c r="AT595" s="16" t="s">
        <v>376</v>
      </c>
      <c r="AU595" s="16" t="s">
        <v>97</v>
      </c>
    </row>
    <row r="596" spans="2:65" s="14" customFormat="1">
      <c r="B596" s="157"/>
      <c r="D596" s="145" t="s">
        <v>170</v>
      </c>
      <c r="E596" s="158" t="s">
        <v>1</v>
      </c>
      <c r="F596" s="159" t="s">
        <v>981</v>
      </c>
      <c r="H596" s="158" t="s">
        <v>1</v>
      </c>
      <c r="L596" s="157"/>
      <c r="M596" s="160"/>
      <c r="T596" s="161"/>
      <c r="AT596" s="158" t="s">
        <v>170</v>
      </c>
      <c r="AU596" s="158" t="s">
        <v>97</v>
      </c>
      <c r="AV596" s="14" t="s">
        <v>95</v>
      </c>
      <c r="AW596" s="14" t="s">
        <v>40</v>
      </c>
      <c r="AX596" s="14" t="s">
        <v>87</v>
      </c>
      <c r="AY596" s="158" t="s">
        <v>158</v>
      </c>
    </row>
    <row r="597" spans="2:65" s="12" customFormat="1">
      <c r="B597" s="144"/>
      <c r="D597" s="145" t="s">
        <v>170</v>
      </c>
      <c r="E597" s="146" t="s">
        <v>1</v>
      </c>
      <c r="F597" s="147" t="s">
        <v>969</v>
      </c>
      <c r="H597" s="148">
        <v>1344.546</v>
      </c>
      <c r="L597" s="144"/>
      <c r="M597" s="149"/>
      <c r="T597" s="150"/>
      <c r="AT597" s="146" t="s">
        <v>170</v>
      </c>
      <c r="AU597" s="146" t="s">
        <v>97</v>
      </c>
      <c r="AV597" s="12" t="s">
        <v>97</v>
      </c>
      <c r="AW597" s="12" t="s">
        <v>40</v>
      </c>
      <c r="AX597" s="12" t="s">
        <v>87</v>
      </c>
      <c r="AY597" s="146" t="s">
        <v>158</v>
      </c>
    </row>
    <row r="598" spans="2:65" s="14" customFormat="1">
      <c r="B598" s="157"/>
      <c r="D598" s="145" t="s">
        <v>170</v>
      </c>
      <c r="E598" s="158" t="s">
        <v>1</v>
      </c>
      <c r="F598" s="159" t="s">
        <v>982</v>
      </c>
      <c r="H598" s="158" t="s">
        <v>1</v>
      </c>
      <c r="L598" s="157"/>
      <c r="M598" s="160"/>
      <c r="T598" s="161"/>
      <c r="AT598" s="158" t="s">
        <v>170</v>
      </c>
      <c r="AU598" s="158" t="s">
        <v>97</v>
      </c>
      <c r="AV598" s="14" t="s">
        <v>95</v>
      </c>
      <c r="AW598" s="14" t="s">
        <v>40</v>
      </c>
      <c r="AX598" s="14" t="s">
        <v>87</v>
      </c>
      <c r="AY598" s="158" t="s">
        <v>158</v>
      </c>
    </row>
    <row r="599" spans="2:65" s="12" customFormat="1">
      <c r="B599" s="144"/>
      <c r="D599" s="145" t="s">
        <v>170</v>
      </c>
      <c r="E599" s="146" t="s">
        <v>1</v>
      </c>
      <c r="F599" s="147" t="s">
        <v>689</v>
      </c>
      <c r="H599" s="148">
        <v>412.74</v>
      </c>
      <c r="L599" s="144"/>
      <c r="M599" s="149"/>
      <c r="T599" s="150"/>
      <c r="AT599" s="146" t="s">
        <v>170</v>
      </c>
      <c r="AU599" s="146" t="s">
        <v>97</v>
      </c>
      <c r="AV599" s="12" t="s">
        <v>97</v>
      </c>
      <c r="AW599" s="12" t="s">
        <v>40</v>
      </c>
      <c r="AX599" s="12" t="s">
        <v>87</v>
      </c>
      <c r="AY599" s="146" t="s">
        <v>158</v>
      </c>
    </row>
    <row r="600" spans="2:65" s="13" customFormat="1">
      <c r="B600" s="151"/>
      <c r="D600" s="145" t="s">
        <v>170</v>
      </c>
      <c r="E600" s="152" t="s">
        <v>1</v>
      </c>
      <c r="F600" s="153" t="s">
        <v>174</v>
      </c>
      <c r="H600" s="154">
        <v>1757.2860000000001</v>
      </c>
      <c r="L600" s="151"/>
      <c r="M600" s="176"/>
      <c r="N600" s="177"/>
      <c r="O600" s="177"/>
      <c r="P600" s="177"/>
      <c r="Q600" s="177"/>
      <c r="R600" s="177"/>
      <c r="S600" s="177"/>
      <c r="T600" s="178"/>
      <c r="AT600" s="152" t="s">
        <v>170</v>
      </c>
      <c r="AU600" s="152" t="s">
        <v>97</v>
      </c>
      <c r="AV600" s="13" t="s">
        <v>166</v>
      </c>
      <c r="AW600" s="13" t="s">
        <v>40</v>
      </c>
      <c r="AX600" s="13" t="s">
        <v>95</v>
      </c>
      <c r="AY600" s="152" t="s">
        <v>158</v>
      </c>
    </row>
    <row r="601" spans="2:65" s="1" customFormat="1" ht="6.95" customHeight="1">
      <c r="B601" s="41"/>
      <c r="C601" s="42"/>
      <c r="D601" s="42"/>
      <c r="E601" s="42"/>
      <c r="F601" s="42"/>
      <c r="G601" s="42"/>
      <c r="H601" s="42"/>
      <c r="I601" s="42"/>
      <c r="J601" s="42"/>
      <c r="K601" s="42"/>
      <c r="L601" s="29"/>
    </row>
  </sheetData>
  <autoFilter ref="C135:K600" xr:uid="{00000000-0009-0000-0000-000002000000}"/>
  <mergeCells count="9">
    <mergeCell ref="E87:H87"/>
    <mergeCell ref="E126:H126"/>
    <mergeCell ref="E128:H128"/>
    <mergeCell ref="L2:V2"/>
    <mergeCell ref="E7:H7"/>
    <mergeCell ref="E9:H9"/>
    <mergeCell ref="E18:H18"/>
    <mergeCell ref="E27:H27"/>
    <mergeCell ref="E85:H85"/>
  </mergeCells>
  <hyperlinks>
    <hyperlink ref="F146" r:id="rId1" xr:uid="{00000000-0004-0000-0200-000000000000}"/>
    <hyperlink ref="F152" r:id="rId2" xr:uid="{00000000-0004-0000-0200-000001000000}"/>
    <hyperlink ref="F157" r:id="rId3" xr:uid="{00000000-0004-0000-0200-000002000000}"/>
    <hyperlink ref="F162" r:id="rId4" xr:uid="{00000000-0004-0000-0200-000003000000}"/>
    <hyperlink ref="F176" r:id="rId5" xr:uid="{00000000-0004-0000-0200-000004000000}"/>
    <hyperlink ref="F186" r:id="rId6" xr:uid="{00000000-0004-0000-0200-000005000000}"/>
    <hyperlink ref="F188" r:id="rId7" xr:uid="{00000000-0004-0000-0200-000006000000}"/>
    <hyperlink ref="F199" r:id="rId8" xr:uid="{00000000-0004-0000-0200-000007000000}"/>
    <hyperlink ref="F212" r:id="rId9" xr:uid="{00000000-0004-0000-0200-000008000000}"/>
    <hyperlink ref="F230" r:id="rId10" xr:uid="{00000000-0004-0000-0200-000009000000}"/>
    <hyperlink ref="F239" r:id="rId11" xr:uid="{00000000-0004-0000-0200-00000A000000}"/>
    <hyperlink ref="F241" r:id="rId12" xr:uid="{00000000-0004-0000-0200-00000B000000}"/>
    <hyperlink ref="F250" r:id="rId13" xr:uid="{00000000-0004-0000-0200-00000C000000}"/>
    <hyperlink ref="F256" r:id="rId14" xr:uid="{00000000-0004-0000-0200-00000D000000}"/>
    <hyperlink ref="F258" r:id="rId15" xr:uid="{00000000-0004-0000-0200-00000E000000}"/>
    <hyperlink ref="F263" r:id="rId16" xr:uid="{00000000-0004-0000-0200-00000F000000}"/>
    <hyperlink ref="F265" r:id="rId17" xr:uid="{00000000-0004-0000-0200-000010000000}"/>
    <hyperlink ref="F271" r:id="rId18" xr:uid="{00000000-0004-0000-0200-000011000000}"/>
    <hyperlink ref="F286" r:id="rId19" xr:uid="{00000000-0004-0000-0200-000012000000}"/>
    <hyperlink ref="F302" r:id="rId20" xr:uid="{00000000-0004-0000-0200-000013000000}"/>
    <hyperlink ref="F308" r:id="rId21" xr:uid="{00000000-0004-0000-0200-000014000000}"/>
    <hyperlink ref="F313" r:id="rId22" xr:uid="{00000000-0004-0000-0200-000015000000}"/>
    <hyperlink ref="F319" r:id="rId23" xr:uid="{00000000-0004-0000-0200-000016000000}"/>
    <hyperlink ref="F332" r:id="rId24" xr:uid="{00000000-0004-0000-0200-000017000000}"/>
    <hyperlink ref="F337" r:id="rId25" xr:uid="{00000000-0004-0000-0200-000018000000}"/>
    <hyperlink ref="F342" r:id="rId26" xr:uid="{00000000-0004-0000-0200-000019000000}"/>
    <hyperlink ref="F344" r:id="rId27" xr:uid="{00000000-0004-0000-0200-00001A000000}"/>
    <hyperlink ref="F346" r:id="rId28" xr:uid="{00000000-0004-0000-0200-00001B000000}"/>
    <hyperlink ref="F348" r:id="rId29" xr:uid="{00000000-0004-0000-0200-00001C000000}"/>
    <hyperlink ref="F350" r:id="rId30" xr:uid="{00000000-0004-0000-0200-00001D000000}"/>
    <hyperlink ref="F354" r:id="rId31" xr:uid="{00000000-0004-0000-0200-00001E000000}"/>
    <hyperlink ref="F359" r:id="rId32" xr:uid="{00000000-0004-0000-0200-00001F000000}"/>
    <hyperlink ref="F363" r:id="rId33" xr:uid="{00000000-0004-0000-0200-000020000000}"/>
    <hyperlink ref="F370" r:id="rId34" xr:uid="{00000000-0004-0000-0200-000021000000}"/>
    <hyperlink ref="F373" r:id="rId35" xr:uid="{00000000-0004-0000-0200-000022000000}"/>
    <hyperlink ref="F378" r:id="rId36" xr:uid="{00000000-0004-0000-0200-000023000000}"/>
    <hyperlink ref="F383" r:id="rId37" xr:uid="{00000000-0004-0000-0200-000024000000}"/>
    <hyperlink ref="F393" r:id="rId38" xr:uid="{00000000-0004-0000-0200-000025000000}"/>
    <hyperlink ref="F402" r:id="rId39" xr:uid="{00000000-0004-0000-0200-000026000000}"/>
    <hyperlink ref="F405" r:id="rId40" xr:uid="{00000000-0004-0000-0200-000027000000}"/>
    <hyperlink ref="F411" r:id="rId41" xr:uid="{00000000-0004-0000-0200-000028000000}"/>
    <hyperlink ref="F417" r:id="rId42" xr:uid="{00000000-0004-0000-0200-000029000000}"/>
    <hyperlink ref="F421" r:id="rId43" xr:uid="{00000000-0004-0000-0200-00002A000000}"/>
    <hyperlink ref="F427" r:id="rId44" xr:uid="{00000000-0004-0000-0200-00002B000000}"/>
    <hyperlink ref="F431" r:id="rId45" xr:uid="{00000000-0004-0000-0200-00002C000000}"/>
    <hyperlink ref="F448" r:id="rId46" xr:uid="{00000000-0004-0000-0200-00002D000000}"/>
    <hyperlink ref="F480" r:id="rId47" xr:uid="{00000000-0004-0000-0200-00002E000000}"/>
    <hyperlink ref="F483" r:id="rId48" xr:uid="{00000000-0004-0000-0200-00002F000000}"/>
    <hyperlink ref="F488" r:id="rId49" xr:uid="{00000000-0004-0000-0200-000030000000}"/>
    <hyperlink ref="F490" r:id="rId50" xr:uid="{00000000-0004-0000-0200-000031000000}"/>
    <hyperlink ref="F495" r:id="rId51" xr:uid="{00000000-0004-0000-0200-000032000000}"/>
    <hyperlink ref="F498" r:id="rId52" xr:uid="{00000000-0004-0000-0200-000033000000}"/>
    <hyperlink ref="F503" r:id="rId53" xr:uid="{00000000-0004-0000-0200-000034000000}"/>
    <hyperlink ref="F505" r:id="rId54" xr:uid="{00000000-0004-0000-0200-000035000000}"/>
    <hyperlink ref="F508" r:id="rId55" xr:uid="{00000000-0004-0000-0200-000036000000}"/>
    <hyperlink ref="F510" r:id="rId56" xr:uid="{00000000-0004-0000-0200-000037000000}"/>
    <hyperlink ref="F513" r:id="rId57" xr:uid="{00000000-0004-0000-0200-000038000000}"/>
    <hyperlink ref="F518" r:id="rId58" xr:uid="{00000000-0004-0000-0200-000039000000}"/>
    <hyperlink ref="F520" r:id="rId59" xr:uid="{00000000-0004-0000-0200-00003A000000}"/>
    <hyperlink ref="F522" r:id="rId60" xr:uid="{00000000-0004-0000-0200-00003B000000}"/>
    <hyperlink ref="F525" r:id="rId61" xr:uid="{00000000-0004-0000-0200-00003C000000}"/>
    <hyperlink ref="F527" r:id="rId62" xr:uid="{00000000-0004-0000-0200-00003D000000}"/>
    <hyperlink ref="F529" r:id="rId63" xr:uid="{00000000-0004-0000-0200-00003E000000}"/>
    <hyperlink ref="F531" r:id="rId64" xr:uid="{00000000-0004-0000-0200-00003F000000}"/>
    <hyperlink ref="F534" r:id="rId65" xr:uid="{00000000-0004-0000-0200-000040000000}"/>
    <hyperlink ref="F546" r:id="rId66" xr:uid="{00000000-0004-0000-0200-000041000000}"/>
    <hyperlink ref="F548" r:id="rId67" xr:uid="{00000000-0004-0000-0200-000042000000}"/>
    <hyperlink ref="F561" r:id="rId68" xr:uid="{00000000-0004-0000-0200-000043000000}"/>
    <hyperlink ref="F567" r:id="rId69" xr:uid="{00000000-0004-0000-0200-000044000000}"/>
    <hyperlink ref="F570" r:id="rId70" xr:uid="{00000000-0004-0000-0200-000045000000}"/>
    <hyperlink ref="F580" r:id="rId71" xr:uid="{00000000-0004-0000-0200-000046000000}"/>
    <hyperlink ref="F582" r:id="rId72" xr:uid="{00000000-0004-0000-0200-000047000000}"/>
    <hyperlink ref="F584" r:id="rId73" xr:uid="{00000000-0004-0000-0200-000048000000}"/>
    <hyperlink ref="F587" r:id="rId74" xr:uid="{00000000-0004-0000-0200-000049000000}"/>
    <hyperlink ref="F592" r:id="rId75" xr:uid="{00000000-0004-0000-0200-00004A000000}"/>
    <hyperlink ref="F594" r:id="rId76" xr:uid="{00000000-0004-0000-0200-00004B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77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23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103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30" customHeight="1">
      <c r="B9" s="29"/>
      <c r="E9" s="211" t="s">
        <v>983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ROUND(J118, 2)</f>
        <v>5250000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ROUND((SUM(BE118:BE122)),  2)</f>
        <v>5250000</v>
      </c>
      <c r="I33" s="89">
        <v>0.21</v>
      </c>
      <c r="J33" s="88">
        <f>ROUND(((SUM(BE118:BE122))*I33),  2)</f>
        <v>1102500</v>
      </c>
      <c r="L33" s="29"/>
    </row>
    <row r="34" spans="2:12" s="1" customFormat="1" ht="14.45" customHeight="1">
      <c r="B34" s="29"/>
      <c r="E34" s="25" t="s">
        <v>53</v>
      </c>
      <c r="F34" s="88">
        <f>ROUND((SUM(BF118:BF122)),  2)</f>
        <v>0</v>
      </c>
      <c r="I34" s="89">
        <v>0.15</v>
      </c>
      <c r="J34" s="88">
        <f>ROUND(((SUM(BF118:BF122))*I34),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ROUND((SUM(BG118:BG122)),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ROUND((SUM(BH118:BH122)),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ROUND((SUM(BI118:BI122)),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6352500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30" customHeight="1">
      <c r="B87" s="29"/>
      <c r="E87" s="211" t="str">
        <f>E9</f>
        <v>SO 02.2 - Stavební a konstrukční část - nový stav (speciální zakládání)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J118</f>
        <v>5250000</v>
      </c>
      <c r="L96" s="29"/>
      <c r="AU96" s="16" t="s">
        <v>132</v>
      </c>
    </row>
    <row r="97" spans="2:12" s="8" customFormat="1" ht="24.95" customHeight="1">
      <c r="B97" s="101"/>
      <c r="D97" s="102" t="s">
        <v>133</v>
      </c>
      <c r="E97" s="103"/>
      <c r="F97" s="103"/>
      <c r="G97" s="103"/>
      <c r="H97" s="103"/>
      <c r="I97" s="103"/>
      <c r="J97" s="104">
        <f>J119</f>
        <v>5250000</v>
      </c>
      <c r="L97" s="101"/>
    </row>
    <row r="98" spans="2:12" s="9" customFormat="1" ht="19.899999999999999" customHeight="1">
      <c r="B98" s="105"/>
      <c r="D98" s="106" t="s">
        <v>984</v>
      </c>
      <c r="E98" s="107"/>
      <c r="F98" s="107"/>
      <c r="G98" s="107"/>
      <c r="H98" s="107"/>
      <c r="I98" s="107"/>
      <c r="J98" s="108">
        <f>J120</f>
        <v>5250000</v>
      </c>
      <c r="L98" s="105"/>
    </row>
    <row r="99" spans="2:12" s="1" customFormat="1" ht="21.75" customHeight="1">
      <c r="B99" s="29"/>
      <c r="L99" s="29"/>
    </row>
    <row r="100" spans="2:12" s="1" customFormat="1" ht="6.95" customHeight="1">
      <c r="B100" s="41"/>
      <c r="C100" s="42"/>
      <c r="D100" s="42"/>
      <c r="E100" s="42"/>
      <c r="F100" s="42"/>
      <c r="G100" s="42"/>
      <c r="H100" s="42"/>
      <c r="I100" s="42"/>
      <c r="J100" s="42"/>
      <c r="K100" s="42"/>
      <c r="L100" s="29"/>
    </row>
    <row r="104" spans="2:12" s="1" customFormat="1" ht="6.95" customHeight="1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29"/>
    </row>
    <row r="105" spans="2:12" s="1" customFormat="1" ht="24.95" customHeight="1">
      <c r="B105" s="29"/>
      <c r="C105" s="20" t="s">
        <v>143</v>
      </c>
      <c r="L105" s="29"/>
    </row>
    <row r="106" spans="2:12" s="1" customFormat="1" ht="6.95" customHeight="1">
      <c r="B106" s="29"/>
      <c r="L106" s="29"/>
    </row>
    <row r="107" spans="2:12" s="1" customFormat="1" ht="12" customHeight="1">
      <c r="B107" s="29"/>
      <c r="C107" s="25" t="s">
        <v>14</v>
      </c>
      <c r="L107" s="29"/>
    </row>
    <row r="108" spans="2:12" s="1" customFormat="1" ht="16.5" customHeight="1">
      <c r="B108" s="29"/>
      <c r="E108" s="222" t="str">
        <f>E7</f>
        <v>Nástavba budovy gymnázia Příbram</v>
      </c>
      <c r="F108" s="223"/>
      <c r="G108" s="223"/>
      <c r="H108" s="223"/>
      <c r="L108" s="29"/>
    </row>
    <row r="109" spans="2:12" s="1" customFormat="1" ht="12" customHeight="1">
      <c r="B109" s="29"/>
      <c r="C109" s="25" t="s">
        <v>126</v>
      </c>
      <c r="L109" s="29"/>
    </row>
    <row r="110" spans="2:12" s="1" customFormat="1" ht="30" customHeight="1">
      <c r="B110" s="29"/>
      <c r="E110" s="211" t="str">
        <f>E9</f>
        <v>SO 02.2 - Stavební a konstrukční část - nový stav (speciální zakládání)</v>
      </c>
      <c r="F110" s="221"/>
      <c r="G110" s="221"/>
      <c r="H110" s="221"/>
      <c r="L110" s="29"/>
    </row>
    <row r="111" spans="2:12" s="1" customFormat="1" ht="6.95" customHeight="1">
      <c r="B111" s="29"/>
      <c r="L111" s="29"/>
    </row>
    <row r="112" spans="2:12" s="1" customFormat="1" ht="12" customHeight="1">
      <c r="B112" s="29"/>
      <c r="C112" s="25" t="s">
        <v>20</v>
      </c>
      <c r="F112" s="23" t="str">
        <f>F12</f>
        <v>Legionářů 402, 261 01 Příbram VII</v>
      </c>
      <c r="I112" s="25" t="s">
        <v>22</v>
      </c>
      <c r="J112" s="49" t="str">
        <f>IF(J12="","",J12)</f>
        <v>6. 10. 2023</v>
      </c>
      <c r="L112" s="29"/>
    </row>
    <row r="113" spans="2:65" s="1" customFormat="1" ht="6.95" customHeight="1">
      <c r="B113" s="29"/>
      <c r="L113" s="29"/>
    </row>
    <row r="114" spans="2:65" s="1" customFormat="1" ht="25.7" customHeight="1">
      <c r="B114" s="29"/>
      <c r="C114" s="25" t="s">
        <v>28</v>
      </c>
      <c r="F114" s="23" t="str">
        <f>E15</f>
        <v>Gymnázium Příbram</v>
      </c>
      <c r="I114" s="25" t="s">
        <v>36</v>
      </c>
      <c r="J114" s="27" t="str">
        <f>E21</f>
        <v>Ing. arch. Viktor Tuček</v>
      </c>
      <c r="L114" s="29"/>
    </row>
    <row r="115" spans="2:65" s="1" customFormat="1" ht="25.7" customHeight="1">
      <c r="B115" s="29"/>
      <c r="C115" s="25" t="s">
        <v>34</v>
      </c>
      <c r="F115" s="23" t="str">
        <f>IF(E18="","",E18)</f>
        <v xml:space="preserve"> </v>
      </c>
      <c r="I115" s="25" t="s">
        <v>41</v>
      </c>
      <c r="J115" s="27" t="str">
        <f>E24</f>
        <v>Speciosa International s.r.o.</v>
      </c>
      <c r="L115" s="29"/>
    </row>
    <row r="116" spans="2:65" s="1" customFormat="1" ht="10.35" customHeight="1">
      <c r="B116" s="29"/>
      <c r="L116" s="29"/>
    </row>
    <row r="117" spans="2:65" s="10" customFormat="1" ht="29.25" customHeight="1">
      <c r="B117" s="109"/>
      <c r="C117" s="110" t="s">
        <v>144</v>
      </c>
      <c r="D117" s="111" t="s">
        <v>72</v>
      </c>
      <c r="E117" s="111" t="s">
        <v>68</v>
      </c>
      <c r="F117" s="111" t="s">
        <v>69</v>
      </c>
      <c r="G117" s="111" t="s">
        <v>145</v>
      </c>
      <c r="H117" s="111" t="s">
        <v>146</v>
      </c>
      <c r="I117" s="111" t="s">
        <v>147</v>
      </c>
      <c r="J117" s="111" t="s">
        <v>130</v>
      </c>
      <c r="K117" s="112" t="s">
        <v>148</v>
      </c>
      <c r="L117" s="109"/>
      <c r="M117" s="56" t="s">
        <v>1</v>
      </c>
      <c r="N117" s="57" t="s">
        <v>51</v>
      </c>
      <c r="O117" s="57" t="s">
        <v>149</v>
      </c>
      <c r="P117" s="57" t="s">
        <v>150</v>
      </c>
      <c r="Q117" s="57" t="s">
        <v>151</v>
      </c>
      <c r="R117" s="57" t="s">
        <v>152</v>
      </c>
      <c r="S117" s="57" t="s">
        <v>153</v>
      </c>
      <c r="T117" s="58" t="s">
        <v>154</v>
      </c>
    </row>
    <row r="118" spans="2:65" s="1" customFormat="1" ht="22.9" customHeight="1">
      <c r="B118" s="29"/>
      <c r="C118" s="61" t="s">
        <v>155</v>
      </c>
      <c r="J118" s="113">
        <f>BK118</f>
        <v>5250000</v>
      </c>
      <c r="L118" s="29"/>
      <c r="M118" s="59"/>
      <c r="N118" s="50"/>
      <c r="O118" s="50"/>
      <c r="P118" s="114">
        <f>P119</f>
        <v>0</v>
      </c>
      <c r="Q118" s="50"/>
      <c r="R118" s="114">
        <f>R119</f>
        <v>0</v>
      </c>
      <c r="S118" s="50"/>
      <c r="T118" s="115">
        <f>T119</f>
        <v>0</v>
      </c>
      <c r="AT118" s="16" t="s">
        <v>86</v>
      </c>
      <c r="AU118" s="16" t="s">
        <v>132</v>
      </c>
      <c r="BK118" s="116">
        <f>BK119</f>
        <v>5250000</v>
      </c>
    </row>
    <row r="119" spans="2:65" s="11" customFormat="1" ht="25.9" customHeight="1">
      <c r="B119" s="117"/>
      <c r="D119" s="118" t="s">
        <v>86</v>
      </c>
      <c r="E119" s="119" t="s">
        <v>156</v>
      </c>
      <c r="F119" s="119" t="s">
        <v>157</v>
      </c>
      <c r="J119" s="120">
        <f>BK119</f>
        <v>5250000</v>
      </c>
      <c r="L119" s="117"/>
      <c r="M119" s="121"/>
      <c r="P119" s="122">
        <f>P120</f>
        <v>0</v>
      </c>
      <c r="R119" s="122">
        <f>R120</f>
        <v>0</v>
      </c>
      <c r="T119" s="123">
        <f>T120</f>
        <v>0</v>
      </c>
      <c r="AR119" s="118" t="s">
        <v>95</v>
      </c>
      <c r="AT119" s="124" t="s">
        <v>86</v>
      </c>
      <c r="AU119" s="124" t="s">
        <v>87</v>
      </c>
      <c r="AY119" s="118" t="s">
        <v>158</v>
      </c>
      <c r="BK119" s="125">
        <f>BK120</f>
        <v>5250000</v>
      </c>
    </row>
    <row r="120" spans="2:65" s="11" customFormat="1" ht="22.9" customHeight="1">
      <c r="B120" s="117"/>
      <c r="D120" s="118" t="s">
        <v>86</v>
      </c>
      <c r="E120" s="126" t="s">
        <v>97</v>
      </c>
      <c r="F120" s="126" t="s">
        <v>985</v>
      </c>
      <c r="J120" s="127">
        <f>BK120</f>
        <v>5250000</v>
      </c>
      <c r="L120" s="117"/>
      <c r="M120" s="121"/>
      <c r="P120" s="122">
        <f>SUM(P121:P122)</f>
        <v>0</v>
      </c>
      <c r="R120" s="122">
        <f>SUM(R121:R122)</f>
        <v>0</v>
      </c>
      <c r="T120" s="123">
        <f>SUM(T121:T122)</f>
        <v>0</v>
      </c>
      <c r="AR120" s="118" t="s">
        <v>95</v>
      </c>
      <c r="AT120" s="124" t="s">
        <v>86</v>
      </c>
      <c r="AU120" s="124" t="s">
        <v>95</v>
      </c>
      <c r="AY120" s="118" t="s">
        <v>158</v>
      </c>
      <c r="BK120" s="125">
        <f>SUM(BK121:BK122)</f>
        <v>5250000</v>
      </c>
    </row>
    <row r="121" spans="2:65" s="1" customFormat="1" ht="24.2" customHeight="1">
      <c r="B121" s="128"/>
      <c r="C121" s="129" t="s">
        <v>95</v>
      </c>
      <c r="D121" s="129" t="s">
        <v>161</v>
      </c>
      <c r="E121" s="130" t="s">
        <v>986</v>
      </c>
      <c r="F121" s="131" t="s">
        <v>987</v>
      </c>
      <c r="G121" s="132" t="s">
        <v>254</v>
      </c>
      <c r="H121" s="133">
        <v>1</v>
      </c>
      <c r="I121" s="134">
        <v>4950000</v>
      </c>
      <c r="J121" s="134">
        <f>ROUND(I121*H121,2)</f>
        <v>4950000</v>
      </c>
      <c r="K121" s="131" t="s">
        <v>1</v>
      </c>
      <c r="L121" s="29"/>
      <c r="M121" s="135" t="s">
        <v>1</v>
      </c>
      <c r="N121" s="136" t="s">
        <v>52</v>
      </c>
      <c r="O121" s="137">
        <v>0</v>
      </c>
      <c r="P121" s="137">
        <f>O121*H121</f>
        <v>0</v>
      </c>
      <c r="Q121" s="137">
        <v>0</v>
      </c>
      <c r="R121" s="137">
        <f>Q121*H121</f>
        <v>0</v>
      </c>
      <c r="S121" s="137">
        <v>0</v>
      </c>
      <c r="T121" s="138">
        <f>S121*H121</f>
        <v>0</v>
      </c>
      <c r="AR121" s="139" t="s">
        <v>166</v>
      </c>
      <c r="AT121" s="139" t="s">
        <v>161</v>
      </c>
      <c r="AU121" s="139" t="s">
        <v>97</v>
      </c>
      <c r="AY121" s="16" t="s">
        <v>158</v>
      </c>
      <c r="BE121" s="140">
        <f>IF(N121="základní",J121,0)</f>
        <v>4950000</v>
      </c>
      <c r="BF121" s="140">
        <f>IF(N121="snížená",J121,0)</f>
        <v>0</v>
      </c>
      <c r="BG121" s="140">
        <f>IF(N121="zákl. přenesená",J121,0)</f>
        <v>0</v>
      </c>
      <c r="BH121" s="140">
        <f>IF(N121="sníž. přenesená",J121,0)</f>
        <v>0</v>
      </c>
      <c r="BI121" s="140">
        <f>IF(N121="nulová",J121,0)</f>
        <v>0</v>
      </c>
      <c r="BJ121" s="16" t="s">
        <v>95</v>
      </c>
      <c r="BK121" s="140">
        <f>ROUND(I121*H121,2)</f>
        <v>4950000</v>
      </c>
      <c r="BL121" s="16" t="s">
        <v>166</v>
      </c>
      <c r="BM121" s="139" t="s">
        <v>988</v>
      </c>
    </row>
    <row r="122" spans="2:65" s="1" customFormat="1" ht="24.2" customHeight="1">
      <c r="B122" s="128"/>
      <c r="C122" s="129" t="s">
        <v>97</v>
      </c>
      <c r="D122" s="129" t="s">
        <v>161</v>
      </c>
      <c r="E122" s="130" t="s">
        <v>989</v>
      </c>
      <c r="F122" s="131" t="s">
        <v>990</v>
      </c>
      <c r="G122" s="132" t="s">
        <v>254</v>
      </c>
      <c r="H122" s="133">
        <v>1</v>
      </c>
      <c r="I122" s="134">
        <v>300000</v>
      </c>
      <c r="J122" s="134">
        <f>ROUND(I122*H122,2)</f>
        <v>300000</v>
      </c>
      <c r="K122" s="131" t="s">
        <v>1</v>
      </c>
      <c r="L122" s="29"/>
      <c r="M122" s="162" t="s">
        <v>1</v>
      </c>
      <c r="N122" s="163" t="s">
        <v>52</v>
      </c>
      <c r="O122" s="164">
        <v>0</v>
      </c>
      <c r="P122" s="164">
        <f>O122*H122</f>
        <v>0</v>
      </c>
      <c r="Q122" s="164">
        <v>0</v>
      </c>
      <c r="R122" s="164">
        <f>Q122*H122</f>
        <v>0</v>
      </c>
      <c r="S122" s="164">
        <v>0</v>
      </c>
      <c r="T122" s="165">
        <f>S122*H122</f>
        <v>0</v>
      </c>
      <c r="AR122" s="139" t="s">
        <v>166</v>
      </c>
      <c r="AT122" s="139" t="s">
        <v>161</v>
      </c>
      <c r="AU122" s="139" t="s">
        <v>97</v>
      </c>
      <c r="AY122" s="16" t="s">
        <v>158</v>
      </c>
      <c r="BE122" s="140">
        <f>IF(N122="základní",J122,0)</f>
        <v>300000</v>
      </c>
      <c r="BF122" s="140">
        <f>IF(N122="snížená",J122,0)</f>
        <v>0</v>
      </c>
      <c r="BG122" s="140">
        <f>IF(N122="zákl. přenesená",J122,0)</f>
        <v>0</v>
      </c>
      <c r="BH122" s="140">
        <f>IF(N122="sníž. přenesená",J122,0)</f>
        <v>0</v>
      </c>
      <c r="BI122" s="140">
        <f>IF(N122="nulová",J122,0)</f>
        <v>0</v>
      </c>
      <c r="BJ122" s="16" t="s">
        <v>95</v>
      </c>
      <c r="BK122" s="140">
        <f>ROUND(I122*H122,2)</f>
        <v>300000</v>
      </c>
      <c r="BL122" s="16" t="s">
        <v>166</v>
      </c>
      <c r="BM122" s="139" t="s">
        <v>991</v>
      </c>
    </row>
    <row r="123" spans="2:65" s="1" customFormat="1" ht="6.95" customHeight="1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9"/>
    </row>
  </sheetData>
  <autoFilter ref="C117:K122" xr:uid="{00000000-0009-0000-0000-000003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106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992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1150000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1150000</v>
      </c>
      <c r="I33" s="89">
        <v>0.21</v>
      </c>
      <c r="J33" s="88">
        <f>ROUND(((SUM(BE117:BE119))*I33),  2)</f>
        <v>241500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1391500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03 - Kanalizace, voda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1150000</v>
      </c>
      <c r="L96" s="29"/>
      <c r="AU96" s="16" t="s">
        <v>132</v>
      </c>
    </row>
    <row r="97" spans="2:12" s="8" customFormat="1" ht="24.95" customHeight="1">
      <c r="B97" s="101"/>
      <c r="D97" s="102" t="s">
        <v>993</v>
      </c>
      <c r="E97" s="103"/>
      <c r="F97" s="103"/>
      <c r="G97" s="103"/>
      <c r="H97" s="103"/>
      <c r="I97" s="103"/>
      <c r="J97" s="104">
        <f>J118</f>
        <v>1150000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03 - Kanalizace, voda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1150000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1150000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105</v>
      </c>
      <c r="J118" s="120">
        <f>BK118</f>
        <v>1150000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1150000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995</v>
      </c>
      <c r="F119" s="131" t="s">
        <v>996</v>
      </c>
      <c r="G119" s="132" t="s">
        <v>254</v>
      </c>
      <c r="H119" s="133">
        <v>1</v>
      </c>
      <c r="I119" s="134">
        <v>1150000</v>
      </c>
      <c r="J119" s="134">
        <f>ROUND(I119*H119,2)</f>
        <v>1150000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1150000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1150000</v>
      </c>
      <c r="BL119" s="16" t="s">
        <v>348</v>
      </c>
      <c r="BM119" s="139" t="s">
        <v>997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4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109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998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1820000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1820000</v>
      </c>
      <c r="I33" s="89">
        <v>0.21</v>
      </c>
      <c r="J33" s="88">
        <f>ROUND(((SUM(BE117:BE119))*I33),  2)</f>
        <v>382200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2202200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04 - Ústřední topení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1820000</v>
      </c>
      <c r="L96" s="29"/>
      <c r="AU96" s="16" t="s">
        <v>132</v>
      </c>
    </row>
    <row r="97" spans="2:12" s="8" customFormat="1" ht="24.95" customHeight="1">
      <c r="B97" s="101"/>
      <c r="D97" s="102" t="s">
        <v>999</v>
      </c>
      <c r="E97" s="103"/>
      <c r="F97" s="103"/>
      <c r="G97" s="103"/>
      <c r="H97" s="103"/>
      <c r="I97" s="103"/>
      <c r="J97" s="104">
        <f>J118</f>
        <v>1820000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04 - Ústřední topení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1820000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1820000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108</v>
      </c>
      <c r="J118" s="120">
        <f>BK118</f>
        <v>1820000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1820000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995</v>
      </c>
      <c r="F119" s="131" t="s">
        <v>1000</v>
      </c>
      <c r="G119" s="132" t="s">
        <v>254</v>
      </c>
      <c r="H119" s="133">
        <v>1</v>
      </c>
      <c r="I119" s="134">
        <v>1820000</v>
      </c>
      <c r="J119" s="134">
        <f>ROUND(I119*H119,2)</f>
        <v>1820000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1820000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1820000</v>
      </c>
      <c r="BL119" s="16" t="s">
        <v>348</v>
      </c>
      <c r="BM119" s="139" t="s">
        <v>1001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5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112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1002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2020000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2020000</v>
      </c>
      <c r="I33" s="89">
        <v>0.21</v>
      </c>
      <c r="J33" s="88">
        <f>ROUND(((SUM(BE117:BE119))*I33),  2)</f>
        <v>424200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2444200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05 - Větrání a klimatizace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2020000</v>
      </c>
      <c r="L96" s="29"/>
      <c r="AU96" s="16" t="s">
        <v>132</v>
      </c>
    </row>
    <row r="97" spans="2:12" s="8" customFormat="1" ht="24.95" customHeight="1">
      <c r="B97" s="101"/>
      <c r="D97" s="102" t="s">
        <v>1003</v>
      </c>
      <c r="E97" s="103"/>
      <c r="F97" s="103"/>
      <c r="G97" s="103"/>
      <c r="H97" s="103"/>
      <c r="I97" s="103"/>
      <c r="J97" s="104">
        <f>J118</f>
        <v>2020000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05 - Větrání a klimatizace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2020000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2020000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111</v>
      </c>
      <c r="J118" s="120">
        <f>BK118</f>
        <v>2020000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2020000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995</v>
      </c>
      <c r="F119" s="131" t="s">
        <v>1004</v>
      </c>
      <c r="G119" s="132" t="s">
        <v>254</v>
      </c>
      <c r="H119" s="133">
        <v>1</v>
      </c>
      <c r="I119" s="134">
        <v>2020000</v>
      </c>
      <c r="J119" s="134">
        <f>ROUND(I119*H119,2)</f>
        <v>2020000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2020000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2020000</v>
      </c>
      <c r="BL119" s="16" t="s">
        <v>348</v>
      </c>
      <c r="BM119" s="139" t="s">
        <v>1005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6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2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99" t="s">
        <v>5</v>
      </c>
      <c r="M2" s="200"/>
      <c r="N2" s="200"/>
      <c r="O2" s="200"/>
      <c r="P2" s="200"/>
      <c r="Q2" s="200"/>
      <c r="R2" s="200"/>
      <c r="S2" s="200"/>
      <c r="T2" s="200"/>
      <c r="U2" s="200"/>
      <c r="V2" s="200"/>
      <c r="AT2" s="16" t="s">
        <v>115</v>
      </c>
    </row>
    <row r="3" spans="2:4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97</v>
      </c>
    </row>
    <row r="4" spans="2:46" ht="24.95" customHeight="1">
      <c r="B4" s="19"/>
      <c r="D4" s="20" t="s">
        <v>125</v>
      </c>
      <c r="L4" s="19"/>
      <c r="M4" s="85" t="s">
        <v>10</v>
      </c>
      <c r="AT4" s="16" t="s">
        <v>3</v>
      </c>
    </row>
    <row r="5" spans="2:46" ht="6.95" customHeight="1">
      <c r="B5" s="19"/>
      <c r="L5" s="19"/>
    </row>
    <row r="6" spans="2:46" ht="12" customHeight="1">
      <c r="B6" s="19"/>
      <c r="D6" s="25" t="s">
        <v>14</v>
      </c>
      <c r="L6" s="19"/>
    </row>
    <row r="7" spans="2:46" ht="16.5" customHeight="1">
      <c r="B7" s="19"/>
      <c r="E7" s="222" t="str">
        <f>'Rekapitulace stavby'!K6</f>
        <v>Nástavba budovy gymnázia Příbram</v>
      </c>
      <c r="F7" s="223"/>
      <c r="G7" s="223"/>
      <c r="H7" s="223"/>
      <c r="L7" s="19"/>
    </row>
    <row r="8" spans="2:46" s="1" customFormat="1" ht="12" customHeight="1">
      <c r="B8" s="29"/>
      <c r="D8" s="25" t="s">
        <v>126</v>
      </c>
      <c r="L8" s="29"/>
    </row>
    <row r="9" spans="2:46" s="1" customFormat="1" ht="16.5" customHeight="1">
      <c r="B9" s="29"/>
      <c r="E9" s="211" t="s">
        <v>1006</v>
      </c>
      <c r="F9" s="221"/>
      <c r="G9" s="221"/>
      <c r="H9" s="221"/>
      <c r="L9" s="29"/>
    </row>
    <row r="10" spans="2:46" s="1" customFormat="1">
      <c r="B10" s="29"/>
      <c r="L10" s="29"/>
    </row>
    <row r="11" spans="2:46" s="1" customFormat="1" ht="12" customHeight="1">
      <c r="B11" s="29"/>
      <c r="D11" s="25" t="s">
        <v>16</v>
      </c>
      <c r="F11" s="23" t="s">
        <v>17</v>
      </c>
      <c r="I11" s="25" t="s">
        <v>18</v>
      </c>
      <c r="J11" s="23" t="s">
        <v>1</v>
      </c>
      <c r="L11" s="29"/>
    </row>
    <row r="12" spans="2:46" s="1" customFormat="1" ht="12" customHeight="1">
      <c r="B12" s="29"/>
      <c r="D12" s="25" t="s">
        <v>20</v>
      </c>
      <c r="F12" s="23" t="s">
        <v>21</v>
      </c>
      <c r="I12" s="25" t="s">
        <v>22</v>
      </c>
      <c r="J12" s="49" t="str">
        <f>'Rekapitulace stavby'!AN8</f>
        <v>6. 10. 2023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5" t="s">
        <v>28</v>
      </c>
      <c r="I14" s="25" t="s">
        <v>29</v>
      </c>
      <c r="J14" s="23" t="s">
        <v>30</v>
      </c>
      <c r="L14" s="29"/>
    </row>
    <row r="15" spans="2:46" s="1" customFormat="1" ht="18" customHeight="1">
      <c r="B15" s="29"/>
      <c r="E15" s="23" t="s">
        <v>31</v>
      </c>
      <c r="I15" s="25" t="s">
        <v>32</v>
      </c>
      <c r="J15" s="23" t="s">
        <v>33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5" t="s">
        <v>34</v>
      </c>
      <c r="I17" s="25" t="s">
        <v>29</v>
      </c>
      <c r="J17" s="23" t="str">
        <f>'Rekapitulace stavby'!AN13</f>
        <v/>
      </c>
      <c r="L17" s="29"/>
    </row>
    <row r="18" spans="2:12" s="1" customFormat="1" ht="18" customHeight="1">
      <c r="B18" s="29"/>
      <c r="E18" s="213" t="str">
        <f>'Rekapitulace stavby'!E14</f>
        <v xml:space="preserve"> </v>
      </c>
      <c r="F18" s="213"/>
      <c r="G18" s="213"/>
      <c r="H18" s="213"/>
      <c r="I18" s="25" t="s">
        <v>32</v>
      </c>
      <c r="J18" s="23" t="str">
        <f>'Rekapitulace stavby'!AN14</f>
        <v/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5" t="s">
        <v>36</v>
      </c>
      <c r="I20" s="25" t="s">
        <v>29</v>
      </c>
      <c r="J20" s="23" t="s">
        <v>37</v>
      </c>
      <c r="L20" s="29"/>
    </row>
    <row r="21" spans="2:12" s="1" customFormat="1" ht="18" customHeight="1">
      <c r="B21" s="29"/>
      <c r="E21" s="23" t="s">
        <v>38</v>
      </c>
      <c r="I21" s="25" t="s">
        <v>32</v>
      </c>
      <c r="J21" s="23" t="s">
        <v>39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5" t="s">
        <v>41</v>
      </c>
      <c r="I23" s="25" t="s">
        <v>29</v>
      </c>
      <c r="J23" s="23" t="s">
        <v>42</v>
      </c>
      <c r="L23" s="29"/>
    </row>
    <row r="24" spans="2:12" s="1" customFormat="1" ht="18" customHeight="1">
      <c r="B24" s="29"/>
      <c r="E24" s="23" t="s">
        <v>43</v>
      </c>
      <c r="I24" s="25" t="s">
        <v>32</v>
      </c>
      <c r="J24" s="23" t="s">
        <v>44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5" t="s">
        <v>45</v>
      </c>
      <c r="L26" s="29"/>
    </row>
    <row r="27" spans="2:12" s="7" customFormat="1" ht="16.5" customHeight="1">
      <c r="B27" s="86"/>
      <c r="E27" s="215" t="s">
        <v>1</v>
      </c>
      <c r="F27" s="215"/>
      <c r="G27" s="215"/>
      <c r="H27" s="215"/>
      <c r="L27" s="86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7" t="s">
        <v>47</v>
      </c>
      <c r="J30" s="63">
        <f>ROUND(J117, 2)</f>
        <v>2340000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49</v>
      </c>
      <c r="I32" s="32" t="s">
        <v>48</v>
      </c>
      <c r="J32" s="32" t="s">
        <v>50</v>
      </c>
      <c r="L32" s="29"/>
    </row>
    <row r="33" spans="2:12" s="1" customFormat="1" ht="14.45" customHeight="1">
      <c r="B33" s="29"/>
      <c r="D33" s="52" t="s">
        <v>51</v>
      </c>
      <c r="E33" s="25" t="s">
        <v>52</v>
      </c>
      <c r="F33" s="88">
        <f>ROUND((SUM(BE117:BE119)),  2)</f>
        <v>2340000</v>
      </c>
      <c r="I33" s="89">
        <v>0.21</v>
      </c>
      <c r="J33" s="88">
        <f>ROUND(((SUM(BE117:BE119))*I33),  2)</f>
        <v>491400</v>
      </c>
      <c r="L33" s="29"/>
    </row>
    <row r="34" spans="2:12" s="1" customFormat="1" ht="14.45" customHeight="1">
      <c r="B34" s="29"/>
      <c r="E34" s="25" t="s">
        <v>53</v>
      </c>
      <c r="F34" s="88">
        <f>ROUND((SUM(BF117:BF119)),  2)</f>
        <v>0</v>
      </c>
      <c r="I34" s="89">
        <v>0.15</v>
      </c>
      <c r="J34" s="88">
        <f>ROUND(((SUM(BF117:BF119))*I34),  2)</f>
        <v>0</v>
      </c>
      <c r="L34" s="29"/>
    </row>
    <row r="35" spans="2:12" s="1" customFormat="1" ht="14.45" hidden="1" customHeight="1">
      <c r="B35" s="29"/>
      <c r="E35" s="25" t="s">
        <v>54</v>
      </c>
      <c r="F35" s="88">
        <f>ROUND((SUM(BG117:BG119)),  2)</f>
        <v>0</v>
      </c>
      <c r="I35" s="89">
        <v>0.21</v>
      </c>
      <c r="J35" s="88">
        <f>0</f>
        <v>0</v>
      </c>
      <c r="L35" s="29"/>
    </row>
    <row r="36" spans="2:12" s="1" customFormat="1" ht="14.45" hidden="1" customHeight="1">
      <c r="B36" s="29"/>
      <c r="E36" s="25" t="s">
        <v>55</v>
      </c>
      <c r="F36" s="88">
        <f>ROUND((SUM(BH117:BH119)),  2)</f>
        <v>0</v>
      </c>
      <c r="I36" s="89">
        <v>0.15</v>
      </c>
      <c r="J36" s="88">
        <f>0</f>
        <v>0</v>
      </c>
      <c r="L36" s="29"/>
    </row>
    <row r="37" spans="2:12" s="1" customFormat="1" ht="14.45" hidden="1" customHeight="1">
      <c r="B37" s="29"/>
      <c r="E37" s="25" t="s">
        <v>56</v>
      </c>
      <c r="F37" s="88">
        <f>ROUND((SUM(BI117:BI119)),  2)</f>
        <v>0</v>
      </c>
      <c r="I37" s="89">
        <v>0</v>
      </c>
      <c r="J37" s="88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90"/>
      <c r="D39" s="91" t="s">
        <v>57</v>
      </c>
      <c r="E39" s="54"/>
      <c r="F39" s="54"/>
      <c r="G39" s="92" t="s">
        <v>58</v>
      </c>
      <c r="H39" s="93" t="s">
        <v>59</v>
      </c>
      <c r="I39" s="54"/>
      <c r="J39" s="94">
        <f>SUM(J30:J37)</f>
        <v>2831400</v>
      </c>
      <c r="K39" s="95"/>
      <c r="L39" s="29"/>
    </row>
    <row r="40" spans="2:12" s="1" customFormat="1" ht="14.45" customHeight="1">
      <c r="B40" s="29"/>
      <c r="L40" s="2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29"/>
      <c r="D50" s="38" t="s">
        <v>60</v>
      </c>
      <c r="E50" s="39"/>
      <c r="F50" s="39"/>
      <c r="G50" s="38" t="s">
        <v>61</v>
      </c>
      <c r="H50" s="39"/>
      <c r="I50" s="39"/>
      <c r="J50" s="39"/>
      <c r="K50" s="39"/>
      <c r="L50" s="29"/>
    </row>
    <row r="51" spans="2:12">
      <c r="B51" s="19"/>
      <c r="L51" s="19"/>
    </row>
    <row r="52" spans="2:12">
      <c r="B52" s="19"/>
      <c r="L52" s="19"/>
    </row>
    <row r="53" spans="2:12">
      <c r="B53" s="19"/>
      <c r="L53" s="19"/>
    </row>
    <row r="54" spans="2:12">
      <c r="B54" s="19"/>
      <c r="L54" s="19"/>
    </row>
    <row r="55" spans="2:12">
      <c r="B55" s="19"/>
      <c r="L55" s="19"/>
    </row>
    <row r="56" spans="2:12">
      <c r="B56" s="19"/>
      <c r="L56" s="19"/>
    </row>
    <row r="57" spans="2:12">
      <c r="B57" s="19"/>
      <c r="L57" s="19"/>
    </row>
    <row r="58" spans="2:12">
      <c r="B58" s="19"/>
      <c r="L58" s="19"/>
    </row>
    <row r="59" spans="2:12">
      <c r="B59" s="19"/>
      <c r="L59" s="19"/>
    </row>
    <row r="60" spans="2:12">
      <c r="B60" s="19"/>
      <c r="L60" s="19"/>
    </row>
    <row r="61" spans="2:12" s="1" customFormat="1" ht="12.75">
      <c r="B61" s="29"/>
      <c r="D61" s="40" t="s">
        <v>62</v>
      </c>
      <c r="E61" s="31"/>
      <c r="F61" s="96" t="s">
        <v>63</v>
      </c>
      <c r="G61" s="40" t="s">
        <v>62</v>
      </c>
      <c r="H61" s="31"/>
      <c r="I61" s="31"/>
      <c r="J61" s="97" t="s">
        <v>63</v>
      </c>
      <c r="K61" s="31"/>
      <c r="L61" s="29"/>
    </row>
    <row r="62" spans="2:12">
      <c r="B62" s="19"/>
      <c r="L62" s="19"/>
    </row>
    <row r="63" spans="2:12">
      <c r="B63" s="19"/>
      <c r="L63" s="19"/>
    </row>
    <row r="64" spans="2:12">
      <c r="B64" s="19"/>
      <c r="L64" s="19"/>
    </row>
    <row r="65" spans="2:12" s="1" customFormat="1" ht="12.75">
      <c r="B65" s="29"/>
      <c r="D65" s="38" t="s">
        <v>64</v>
      </c>
      <c r="E65" s="39"/>
      <c r="F65" s="39"/>
      <c r="G65" s="38" t="s">
        <v>65</v>
      </c>
      <c r="H65" s="39"/>
      <c r="I65" s="39"/>
      <c r="J65" s="39"/>
      <c r="K65" s="39"/>
      <c r="L65" s="29"/>
    </row>
    <row r="66" spans="2:12">
      <c r="B66" s="19"/>
      <c r="L66" s="19"/>
    </row>
    <row r="67" spans="2:12">
      <c r="B67" s="19"/>
      <c r="L67" s="19"/>
    </row>
    <row r="68" spans="2:12">
      <c r="B68" s="19"/>
      <c r="L68" s="19"/>
    </row>
    <row r="69" spans="2:12">
      <c r="B69" s="19"/>
      <c r="L69" s="19"/>
    </row>
    <row r="70" spans="2:12">
      <c r="B70" s="19"/>
      <c r="L70" s="19"/>
    </row>
    <row r="71" spans="2:12">
      <c r="B71" s="19"/>
      <c r="L71" s="19"/>
    </row>
    <row r="72" spans="2:12">
      <c r="B72" s="19"/>
      <c r="L72" s="19"/>
    </row>
    <row r="73" spans="2:12">
      <c r="B73" s="19"/>
      <c r="L73" s="19"/>
    </row>
    <row r="74" spans="2:12">
      <c r="B74" s="19"/>
      <c r="L74" s="19"/>
    </row>
    <row r="75" spans="2:12">
      <c r="B75" s="19"/>
      <c r="L75" s="19"/>
    </row>
    <row r="76" spans="2:12" s="1" customFormat="1" ht="12.75">
      <c r="B76" s="29"/>
      <c r="D76" s="40" t="s">
        <v>62</v>
      </c>
      <c r="E76" s="31"/>
      <c r="F76" s="96" t="s">
        <v>63</v>
      </c>
      <c r="G76" s="40" t="s">
        <v>62</v>
      </c>
      <c r="H76" s="31"/>
      <c r="I76" s="31"/>
      <c r="J76" s="97" t="s">
        <v>63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20" t="s">
        <v>128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5" t="s">
        <v>14</v>
      </c>
      <c r="L84" s="29"/>
    </row>
    <row r="85" spans="2:47" s="1" customFormat="1" ht="16.5" customHeight="1">
      <c r="B85" s="29"/>
      <c r="E85" s="222" t="str">
        <f>E7</f>
        <v>Nástavba budovy gymnázia Příbram</v>
      </c>
      <c r="F85" s="223"/>
      <c r="G85" s="223"/>
      <c r="H85" s="223"/>
      <c r="L85" s="29"/>
    </row>
    <row r="86" spans="2:47" s="1" customFormat="1" ht="12" customHeight="1">
      <c r="B86" s="29"/>
      <c r="C86" s="25" t="s">
        <v>126</v>
      </c>
      <c r="L86" s="29"/>
    </row>
    <row r="87" spans="2:47" s="1" customFormat="1" ht="16.5" customHeight="1">
      <c r="B87" s="29"/>
      <c r="E87" s="211" t="str">
        <f>E9</f>
        <v>SO 06 - Silnoproud</v>
      </c>
      <c r="F87" s="221"/>
      <c r="G87" s="221"/>
      <c r="H87" s="221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5" t="s">
        <v>20</v>
      </c>
      <c r="F89" s="23" t="str">
        <f>F12</f>
        <v>Legionářů 402, 261 01 Příbram VII</v>
      </c>
      <c r="I89" s="25" t="s">
        <v>22</v>
      </c>
      <c r="J89" s="49" t="str">
        <f>IF(J12="","",J12)</f>
        <v>6. 10. 2023</v>
      </c>
      <c r="L89" s="29"/>
    </row>
    <row r="90" spans="2:47" s="1" customFormat="1" ht="6.95" customHeight="1">
      <c r="B90" s="29"/>
      <c r="L90" s="29"/>
    </row>
    <row r="91" spans="2:47" s="1" customFormat="1" ht="25.7" customHeight="1">
      <c r="B91" s="29"/>
      <c r="C91" s="25" t="s">
        <v>28</v>
      </c>
      <c r="F91" s="23" t="str">
        <f>E15</f>
        <v>Gymnázium Příbram</v>
      </c>
      <c r="I91" s="25" t="s">
        <v>36</v>
      </c>
      <c r="J91" s="27" t="str">
        <f>E21</f>
        <v>Ing. arch. Viktor Tuček</v>
      </c>
      <c r="L91" s="29"/>
    </row>
    <row r="92" spans="2:47" s="1" customFormat="1" ht="25.7" customHeight="1">
      <c r="B92" s="29"/>
      <c r="C92" s="25" t="s">
        <v>34</v>
      </c>
      <c r="F92" s="23" t="str">
        <f>IF(E18="","",E18)</f>
        <v xml:space="preserve"> </v>
      </c>
      <c r="I92" s="25" t="s">
        <v>41</v>
      </c>
      <c r="J92" s="27" t="str">
        <f>E24</f>
        <v>Speciosa International s.r.o.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8" t="s">
        <v>129</v>
      </c>
      <c r="D94" s="90"/>
      <c r="E94" s="90"/>
      <c r="F94" s="90"/>
      <c r="G94" s="90"/>
      <c r="H94" s="90"/>
      <c r="I94" s="90"/>
      <c r="J94" s="99" t="s">
        <v>130</v>
      </c>
      <c r="K94" s="90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100" t="s">
        <v>131</v>
      </c>
      <c r="J96" s="63">
        <f>J117</f>
        <v>2340000</v>
      </c>
      <c r="L96" s="29"/>
      <c r="AU96" s="16" t="s">
        <v>132</v>
      </c>
    </row>
    <row r="97" spans="2:12" s="8" customFormat="1" ht="24.95" customHeight="1">
      <c r="B97" s="101"/>
      <c r="D97" s="102" t="s">
        <v>1007</v>
      </c>
      <c r="E97" s="103"/>
      <c r="F97" s="103"/>
      <c r="G97" s="103"/>
      <c r="H97" s="103"/>
      <c r="I97" s="103"/>
      <c r="J97" s="104">
        <f>J118</f>
        <v>2340000</v>
      </c>
      <c r="L97" s="101"/>
    </row>
    <row r="98" spans="2:12" s="1" customFormat="1" ht="21.75" customHeight="1">
      <c r="B98" s="29"/>
      <c r="L98" s="29"/>
    </row>
    <row r="99" spans="2:12" s="1" customFormat="1" ht="6.95" customHeight="1">
      <c r="B99" s="41"/>
      <c r="C99" s="42"/>
      <c r="D99" s="42"/>
      <c r="E99" s="42"/>
      <c r="F99" s="42"/>
      <c r="G99" s="42"/>
      <c r="H99" s="42"/>
      <c r="I99" s="42"/>
      <c r="J99" s="42"/>
      <c r="K99" s="42"/>
      <c r="L99" s="29"/>
    </row>
    <row r="103" spans="2:12" s="1" customFormat="1" ht="6.95" customHeight="1"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29"/>
    </row>
    <row r="104" spans="2:12" s="1" customFormat="1" ht="24.95" customHeight="1">
      <c r="B104" s="29"/>
      <c r="C104" s="20" t="s">
        <v>143</v>
      </c>
      <c r="L104" s="29"/>
    </row>
    <row r="105" spans="2:12" s="1" customFormat="1" ht="6.95" customHeight="1">
      <c r="B105" s="29"/>
      <c r="L105" s="29"/>
    </row>
    <row r="106" spans="2:12" s="1" customFormat="1" ht="12" customHeight="1">
      <c r="B106" s="29"/>
      <c r="C106" s="25" t="s">
        <v>14</v>
      </c>
      <c r="L106" s="29"/>
    </row>
    <row r="107" spans="2:12" s="1" customFormat="1" ht="16.5" customHeight="1">
      <c r="B107" s="29"/>
      <c r="E107" s="222" t="str">
        <f>E7</f>
        <v>Nástavba budovy gymnázia Příbram</v>
      </c>
      <c r="F107" s="223"/>
      <c r="G107" s="223"/>
      <c r="H107" s="223"/>
      <c r="L107" s="29"/>
    </row>
    <row r="108" spans="2:12" s="1" customFormat="1" ht="12" customHeight="1">
      <c r="B108" s="29"/>
      <c r="C108" s="25" t="s">
        <v>126</v>
      </c>
      <c r="L108" s="29"/>
    </row>
    <row r="109" spans="2:12" s="1" customFormat="1" ht="16.5" customHeight="1">
      <c r="B109" s="29"/>
      <c r="E109" s="211" t="str">
        <f>E9</f>
        <v>SO 06 - Silnoproud</v>
      </c>
      <c r="F109" s="221"/>
      <c r="G109" s="221"/>
      <c r="H109" s="221"/>
      <c r="L109" s="29"/>
    </row>
    <row r="110" spans="2:12" s="1" customFormat="1" ht="6.95" customHeight="1">
      <c r="B110" s="29"/>
      <c r="L110" s="29"/>
    </row>
    <row r="111" spans="2:12" s="1" customFormat="1" ht="12" customHeight="1">
      <c r="B111" s="29"/>
      <c r="C111" s="25" t="s">
        <v>20</v>
      </c>
      <c r="F111" s="23" t="str">
        <f>F12</f>
        <v>Legionářů 402, 261 01 Příbram VII</v>
      </c>
      <c r="I111" s="25" t="s">
        <v>22</v>
      </c>
      <c r="J111" s="49" t="str">
        <f>IF(J12="","",J12)</f>
        <v>6. 10. 2023</v>
      </c>
      <c r="L111" s="29"/>
    </row>
    <row r="112" spans="2:12" s="1" customFormat="1" ht="6.95" customHeight="1">
      <c r="B112" s="29"/>
      <c r="L112" s="29"/>
    </row>
    <row r="113" spans="2:65" s="1" customFormat="1" ht="25.7" customHeight="1">
      <c r="B113" s="29"/>
      <c r="C113" s="25" t="s">
        <v>28</v>
      </c>
      <c r="F113" s="23" t="str">
        <f>E15</f>
        <v>Gymnázium Příbram</v>
      </c>
      <c r="I113" s="25" t="s">
        <v>36</v>
      </c>
      <c r="J113" s="27" t="str">
        <f>E21</f>
        <v>Ing. arch. Viktor Tuček</v>
      </c>
      <c r="L113" s="29"/>
    </row>
    <row r="114" spans="2:65" s="1" customFormat="1" ht="25.7" customHeight="1">
      <c r="B114" s="29"/>
      <c r="C114" s="25" t="s">
        <v>34</v>
      </c>
      <c r="F114" s="23" t="str">
        <f>IF(E18="","",E18)</f>
        <v xml:space="preserve"> </v>
      </c>
      <c r="I114" s="25" t="s">
        <v>41</v>
      </c>
      <c r="J114" s="27" t="str">
        <f>E24</f>
        <v>Speciosa International s.r.o.</v>
      </c>
      <c r="L114" s="29"/>
    </row>
    <row r="115" spans="2:65" s="1" customFormat="1" ht="10.35" customHeight="1">
      <c r="B115" s="29"/>
      <c r="L115" s="29"/>
    </row>
    <row r="116" spans="2:65" s="10" customFormat="1" ht="29.25" customHeight="1">
      <c r="B116" s="109"/>
      <c r="C116" s="110" t="s">
        <v>144</v>
      </c>
      <c r="D116" s="111" t="s">
        <v>72</v>
      </c>
      <c r="E116" s="111" t="s">
        <v>68</v>
      </c>
      <c r="F116" s="111" t="s">
        <v>69</v>
      </c>
      <c r="G116" s="111" t="s">
        <v>145</v>
      </c>
      <c r="H116" s="111" t="s">
        <v>146</v>
      </c>
      <c r="I116" s="111" t="s">
        <v>147</v>
      </c>
      <c r="J116" s="111" t="s">
        <v>130</v>
      </c>
      <c r="K116" s="112" t="s">
        <v>148</v>
      </c>
      <c r="L116" s="109"/>
      <c r="M116" s="56" t="s">
        <v>1</v>
      </c>
      <c r="N116" s="57" t="s">
        <v>51</v>
      </c>
      <c r="O116" s="57" t="s">
        <v>149</v>
      </c>
      <c r="P116" s="57" t="s">
        <v>150</v>
      </c>
      <c r="Q116" s="57" t="s">
        <v>151</v>
      </c>
      <c r="R116" s="57" t="s">
        <v>152</v>
      </c>
      <c r="S116" s="57" t="s">
        <v>153</v>
      </c>
      <c r="T116" s="58" t="s">
        <v>154</v>
      </c>
    </row>
    <row r="117" spans="2:65" s="1" customFormat="1" ht="22.9" customHeight="1">
      <c r="B117" s="29"/>
      <c r="C117" s="61" t="s">
        <v>155</v>
      </c>
      <c r="J117" s="113">
        <f>BK117</f>
        <v>2340000</v>
      </c>
      <c r="L117" s="29"/>
      <c r="M117" s="59"/>
      <c r="N117" s="50"/>
      <c r="O117" s="50"/>
      <c r="P117" s="114">
        <f>P118</f>
        <v>0</v>
      </c>
      <c r="Q117" s="50"/>
      <c r="R117" s="114">
        <f>R118</f>
        <v>0</v>
      </c>
      <c r="S117" s="50"/>
      <c r="T117" s="115">
        <f>T118</f>
        <v>0</v>
      </c>
      <c r="AT117" s="16" t="s">
        <v>86</v>
      </c>
      <c r="AU117" s="16" t="s">
        <v>132</v>
      </c>
      <c r="BK117" s="116">
        <f>BK118</f>
        <v>2340000</v>
      </c>
    </row>
    <row r="118" spans="2:65" s="11" customFormat="1" ht="25.9" customHeight="1">
      <c r="B118" s="117"/>
      <c r="D118" s="118" t="s">
        <v>86</v>
      </c>
      <c r="E118" s="119" t="s">
        <v>994</v>
      </c>
      <c r="F118" s="119" t="s">
        <v>114</v>
      </c>
      <c r="J118" s="120">
        <f>BK118</f>
        <v>2340000</v>
      </c>
      <c r="L118" s="117"/>
      <c r="M118" s="121"/>
      <c r="P118" s="122">
        <f>P119</f>
        <v>0</v>
      </c>
      <c r="R118" s="122">
        <f>R119</f>
        <v>0</v>
      </c>
      <c r="T118" s="123">
        <f>T119</f>
        <v>0</v>
      </c>
      <c r="AR118" s="118" t="s">
        <v>166</v>
      </c>
      <c r="AT118" s="124" t="s">
        <v>86</v>
      </c>
      <c r="AU118" s="124" t="s">
        <v>87</v>
      </c>
      <c r="AY118" s="118" t="s">
        <v>158</v>
      </c>
      <c r="BK118" s="125">
        <f>BK119</f>
        <v>2340000</v>
      </c>
    </row>
    <row r="119" spans="2:65" s="1" customFormat="1" ht="16.5" customHeight="1">
      <c r="B119" s="128"/>
      <c r="C119" s="129" t="s">
        <v>95</v>
      </c>
      <c r="D119" s="129" t="s">
        <v>161</v>
      </c>
      <c r="E119" s="130" t="s">
        <v>995</v>
      </c>
      <c r="F119" s="131" t="s">
        <v>1008</v>
      </c>
      <c r="G119" s="132" t="s">
        <v>254</v>
      </c>
      <c r="H119" s="133">
        <v>1</v>
      </c>
      <c r="I119" s="134">
        <v>2340000</v>
      </c>
      <c r="J119" s="134">
        <f>ROUND(I119*H119,2)</f>
        <v>2340000</v>
      </c>
      <c r="K119" s="131" t="s">
        <v>1</v>
      </c>
      <c r="L119" s="29"/>
      <c r="M119" s="162" t="s">
        <v>1</v>
      </c>
      <c r="N119" s="163" t="s">
        <v>52</v>
      </c>
      <c r="O119" s="164">
        <v>0</v>
      </c>
      <c r="P119" s="164">
        <f>O119*H119</f>
        <v>0</v>
      </c>
      <c r="Q119" s="164">
        <v>0</v>
      </c>
      <c r="R119" s="164">
        <f>Q119*H119</f>
        <v>0</v>
      </c>
      <c r="S119" s="164">
        <v>0</v>
      </c>
      <c r="T119" s="165">
        <f>S119*H119</f>
        <v>0</v>
      </c>
      <c r="AR119" s="139" t="s">
        <v>348</v>
      </c>
      <c r="AT119" s="139" t="s">
        <v>161</v>
      </c>
      <c r="AU119" s="139" t="s">
        <v>95</v>
      </c>
      <c r="AY119" s="16" t="s">
        <v>158</v>
      </c>
      <c r="BE119" s="140">
        <f>IF(N119="základní",J119,0)</f>
        <v>2340000</v>
      </c>
      <c r="BF119" s="140">
        <f>IF(N119="snížená",J119,0)</f>
        <v>0</v>
      </c>
      <c r="BG119" s="140">
        <f>IF(N119="zákl. přenesená",J119,0)</f>
        <v>0</v>
      </c>
      <c r="BH119" s="140">
        <f>IF(N119="sníž. přenesená",J119,0)</f>
        <v>0</v>
      </c>
      <c r="BI119" s="140">
        <f>IF(N119="nulová",J119,0)</f>
        <v>0</v>
      </c>
      <c r="BJ119" s="16" t="s">
        <v>95</v>
      </c>
      <c r="BK119" s="140">
        <f>ROUND(I119*H119,2)</f>
        <v>2340000</v>
      </c>
      <c r="BL119" s="16" t="s">
        <v>348</v>
      </c>
      <c r="BM119" s="139" t="s">
        <v>1009</v>
      </c>
    </row>
    <row r="120" spans="2:65" s="1" customFormat="1" ht="6.95" customHeight="1">
      <c r="B120" s="41"/>
      <c r="C120" s="42"/>
      <c r="D120" s="42"/>
      <c r="E120" s="42"/>
      <c r="F120" s="42"/>
      <c r="G120" s="42"/>
      <c r="H120" s="42"/>
      <c r="I120" s="42"/>
      <c r="J120" s="42"/>
      <c r="K120" s="42"/>
      <c r="L120" s="29"/>
    </row>
  </sheetData>
  <autoFilter ref="C116:K119" xr:uid="{00000000-0009-0000-0000-000007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Krycí list</vt:lpstr>
      <vt:lpstr>Rekapitulace stavby</vt:lpstr>
      <vt:lpstr>SO 01 - Stavební a konstr...</vt:lpstr>
      <vt:lpstr>SO 02.1 - Stavební a kons...</vt:lpstr>
      <vt:lpstr>SO 02.2 - Stavební a kons...</vt:lpstr>
      <vt:lpstr>SO 03 - Kanalizace, voda</vt:lpstr>
      <vt:lpstr>SO 04 - Ústřední topení</vt:lpstr>
      <vt:lpstr>SO 05 - Větrání a klimati...</vt:lpstr>
      <vt:lpstr>SO 06 - Silnoproud</vt:lpstr>
      <vt:lpstr>SO 07 - Fotovoltaika (FVE)</vt:lpstr>
      <vt:lpstr>SO 08 - Slaboproud a sděl...</vt:lpstr>
      <vt:lpstr>OST - Ostatní a vedlejší ...</vt:lpstr>
      <vt:lpstr>'OST - Ostatní a vedlejší ...'!Názvy_tisku</vt:lpstr>
      <vt:lpstr>'Rekapitulace stavby'!Názvy_tisku</vt:lpstr>
      <vt:lpstr>'SO 01 - Stavební a konstr...'!Názvy_tisku</vt:lpstr>
      <vt:lpstr>'SO 02.1 - Stavební a kons...'!Názvy_tisku</vt:lpstr>
      <vt:lpstr>'SO 02.2 - Stavební a kons...'!Názvy_tisku</vt:lpstr>
      <vt:lpstr>'SO 03 - Kanalizace, voda'!Názvy_tisku</vt:lpstr>
      <vt:lpstr>'SO 04 - Ústřední topení'!Názvy_tisku</vt:lpstr>
      <vt:lpstr>'SO 05 - Větrání a klimati...'!Názvy_tisku</vt:lpstr>
      <vt:lpstr>'SO 06 - Silnoproud'!Názvy_tisku</vt:lpstr>
      <vt:lpstr>'SO 07 - Fotovoltaika (FVE)'!Názvy_tisku</vt:lpstr>
      <vt:lpstr>'SO 08 - Slaboproud a sděl...'!Názvy_tisku</vt:lpstr>
      <vt:lpstr>'Krycí list'!Oblast_tisku</vt:lpstr>
      <vt:lpstr>'OST - Ostatní a vedlejší ...'!Oblast_tisku</vt:lpstr>
      <vt:lpstr>'Rekapitulace stavby'!Oblast_tisku</vt:lpstr>
      <vt:lpstr>'SO 01 - Stavební a konstr...'!Oblast_tisku</vt:lpstr>
      <vt:lpstr>'SO 02.1 - Stavební a kons...'!Oblast_tisku</vt:lpstr>
      <vt:lpstr>'SO 02.2 - Stavební a kons...'!Oblast_tisku</vt:lpstr>
      <vt:lpstr>'SO 03 - Kanalizace, voda'!Oblast_tisku</vt:lpstr>
      <vt:lpstr>'SO 04 - Ústřední topení'!Oblast_tisku</vt:lpstr>
      <vt:lpstr>'SO 05 - Větrání a klimati...'!Oblast_tisku</vt:lpstr>
      <vt:lpstr>'SO 06 - Silnoproud'!Oblast_tisku</vt:lpstr>
      <vt:lpstr>'SO 07 - Fotovoltaika (FVE)'!Oblast_tisku</vt:lpstr>
      <vt:lpstr>'SO 08 - Slaboproud a sděl...'!Oblast_tisku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 Stuchlík</dc:creator>
  <cp:lastModifiedBy>Jakub Stuchlík</cp:lastModifiedBy>
  <dcterms:created xsi:type="dcterms:W3CDTF">2023-10-06T07:04:22Z</dcterms:created>
  <dcterms:modified xsi:type="dcterms:W3CDTF">2023-10-06T07:09:39Z</dcterms:modified>
</cp:coreProperties>
</file>